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Isobel\Documents\"/>
    </mc:Choice>
  </mc:AlternateContent>
  <xr:revisionPtr revIDLastSave="0" documentId="8_{C3333652-482E-445A-BA53-DEAAED425F7B}" xr6:coauthVersionLast="47" xr6:coauthVersionMax="47" xr10:uidLastSave="{00000000-0000-0000-0000-000000000000}"/>
  <bookViews>
    <workbookView xWindow="-108" yWindow="-108" windowWidth="23256" windowHeight="14016"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1" l="1"/>
  <c r="S36" i="1" s="1"/>
  <c r="T36" i="1" s="1"/>
  <c r="O31" i="1"/>
  <c r="S31" i="1" s="1"/>
  <c r="T31" i="1" s="1"/>
  <c r="O29" i="1"/>
  <c r="O27" i="1"/>
  <c r="S27" i="1" s="1"/>
  <c r="T27" i="1" s="1"/>
  <c r="O26" i="1"/>
  <c r="S26" i="1" s="1"/>
  <c r="T26" i="1" s="1"/>
  <c r="O25" i="1"/>
  <c r="S35" i="1"/>
  <c r="T35" i="1" s="1"/>
  <c r="S34" i="1"/>
  <c r="T34" i="1" s="1"/>
  <c r="S33" i="1"/>
  <c r="T33" i="1" s="1"/>
  <c r="S32" i="1"/>
  <c r="T32" i="1" s="1"/>
  <c r="S30" i="1"/>
  <c r="T30" i="1" s="1"/>
  <c r="S29" i="1"/>
  <c r="T29" i="1" s="1"/>
  <c r="S28" i="1"/>
  <c r="T28" i="1" s="1"/>
  <c r="S25" i="1"/>
  <c r="T25" i="1" s="1"/>
  <c r="S24" i="1"/>
  <c r="T24" i="1" s="1"/>
  <c r="S23" i="1"/>
  <c r="T23" i="1" s="1"/>
  <c r="S22" i="1"/>
  <c r="T22" i="1" s="1"/>
  <c r="S21" i="1"/>
  <c r="T21" i="1" s="1"/>
  <c r="S20" i="1"/>
  <c r="T20" i="1" s="1"/>
  <c r="S19" i="1"/>
  <c r="T19" i="1" s="1"/>
  <c r="S18" i="1"/>
  <c r="T18" i="1" s="1"/>
  <c r="S17" i="1"/>
  <c r="T17" i="1" s="1"/>
  <c r="S16" i="1"/>
  <c r="T16" i="1" s="1"/>
  <c r="S15" i="1"/>
  <c r="T15" i="1" s="1"/>
  <c r="S14" i="1"/>
  <c r="T14" i="1" s="1"/>
  <c r="S13" i="1"/>
  <c r="T13" i="1" s="1"/>
  <c r="S12" i="1"/>
  <c r="T12" i="1" s="1"/>
  <c r="T11" i="1"/>
  <c r="S11" i="1"/>
  <c r="T10" i="1"/>
  <c r="S10" i="1"/>
  <c r="T37" i="1" l="1"/>
</calcChain>
</file>

<file path=xl/sharedStrings.xml><?xml version="1.0" encoding="utf-8"?>
<sst xmlns="http://schemas.openxmlformats.org/spreadsheetml/2006/main" count="330" uniqueCount="306">
  <si>
    <t>Organization</t>
  </si>
  <si>
    <t xml:space="preserve">Coalition Canada </t>
  </si>
  <si>
    <t>Name</t>
  </si>
  <si>
    <t>CUISR                            University of Saskatchewan</t>
  </si>
  <si>
    <t>Objectives</t>
  </si>
  <si>
    <t>Provide basic income guarantee to enhance QOL for those facing economic insecurity and poverty</t>
  </si>
  <si>
    <t>Date</t>
  </si>
  <si>
    <t>03/15/2023</t>
  </si>
  <si>
    <t>Scope</t>
  </si>
  <si>
    <t>Activity</t>
  </si>
  <si>
    <t xml:space="preserve">Basic Income Guarantee </t>
  </si>
  <si>
    <t>Objective of Activity</t>
  </si>
  <si>
    <t>Explores the costs and benefits of a fully funded national BIG in Canada</t>
  </si>
  <si>
    <t>Time Period</t>
  </si>
  <si>
    <t>1 year</t>
  </si>
  <si>
    <t>Contract/Funding/Part of Organization</t>
  </si>
  <si>
    <t xml:space="preserve">Funding Basic Income Guarantee </t>
  </si>
  <si>
    <t>Purpose of Analysis</t>
  </si>
  <si>
    <t>Demonstrate impact of BIG to stakeholders</t>
  </si>
  <si>
    <t>Forecast or Evaluation</t>
  </si>
  <si>
    <t>Forecast</t>
  </si>
  <si>
    <t>Stage 1</t>
  </si>
  <si>
    <t>Stage 2</t>
  </si>
  <si>
    <t>Stage 3</t>
  </si>
  <si>
    <t>Stage 4</t>
  </si>
  <si>
    <t>Stage 5</t>
  </si>
  <si>
    <t>Stakeholders</t>
  </si>
  <si>
    <t>Intended/Unintended Changes</t>
  </si>
  <si>
    <t>Inputs</t>
  </si>
  <si>
    <t>Outputs</t>
  </si>
  <si>
    <t>The Outcomes</t>
  </si>
  <si>
    <t>The Outcomes (what changes)</t>
  </si>
  <si>
    <t>Gross Impact (using Market Basket Measure Canada - 2018 poverty numbers)</t>
  </si>
  <si>
    <t>Deadweight</t>
  </si>
  <si>
    <t>Attribution</t>
  </si>
  <si>
    <t>Dropoff</t>
  </si>
  <si>
    <t>Net Impact</t>
  </si>
  <si>
    <t>Calculating Social Return</t>
  </si>
  <si>
    <t>Description</t>
  </si>
  <si>
    <t>Value ($)</t>
  </si>
  <si>
    <t>Indicator</t>
  </si>
  <si>
    <t>Source</t>
  </si>
  <si>
    <t>Quantity</t>
  </si>
  <si>
    <t>Duration</t>
  </si>
  <si>
    <t>Financial proxy</t>
  </si>
  <si>
    <t>Value</t>
  </si>
  <si>
    <t xml:space="preserve">Description </t>
  </si>
  <si>
    <t xml:space="preserve">Value </t>
  </si>
  <si>
    <t xml:space="preserve">Sectors </t>
  </si>
  <si>
    <t>What do they invest?</t>
  </si>
  <si>
    <t>Summary of activity in numbers</t>
  </si>
  <si>
    <t>How would you describe the change?</t>
  </si>
  <si>
    <t>How would you measure it?</t>
  </si>
  <si>
    <t>Where did you get the information from?</t>
  </si>
  <si>
    <t>How much change was there?</t>
  </si>
  <si>
    <t>How long does the change last?</t>
  </si>
  <si>
    <t>What proxy would you use to value the change?</t>
  </si>
  <si>
    <t>What is the value of the change?</t>
  </si>
  <si>
    <t>Health and Well-being </t>
  </si>
  <si>
    <t>Reduced negative psychological consequences of financial insecurity.  </t>
  </si>
  <si>
    <t>Basic Income Guarantee</t>
  </si>
  <si>
    <t>Net cost of $25.057 billion (Option 1 - less changes to the tax system) (Pasma &amp; Regehr, 2019). </t>
  </si>
  <si>
    <t>Reduced negative health outcomes related to negative mental and emotional stress.  </t>
  </si>
  <si>
    <t>Lower health care usage rates in "mental health status" categories (psychological and emotional well-being). Cost savings to the health care system. </t>
  </si>
  <si>
    <t>Canadians report having to make fewer visits to the hospital, emergency room, family doctor and counselling services. According to the Commonwealth Fund survey, Canadians depend heavily on their doctors, reporting 7.6 visits per person in 2016 (Canadian Institute for Health Information [CIHI], 2017).  </t>
  </si>
  <si>
    <t xml:space="preserve">Literature review and interviews with health care professionals and health policy makers. </t>
  </si>
  <si>
    <t>In any given year, 1 in 5 people in Canada will personally experience a mental health problem or illness (Centre for Addiction and Mental Health [CAMH], 2022). By age 40, about 50% of the population will have or have had a mental illness. Mental illness affects people of all ages, education, income levels, and cultures; however, systemic inequalities such as racism, poverty, homelessness, discrimination, colonial and gender-based violence, among others, can worsen mental health and symptoms of mental illness, especially if mental health supports are difficult to access (CMHA, 2021). Canadians in low-income groups are 3 to 4 times more likely than those with highest income group to report poor to fair mental health (Mawani &amp; Gilmour, 2010). </t>
  </si>
  <si>
    <t xml:space="preserve">1 year </t>
  </si>
  <si>
    <t>Cost of mental health.  The estimated public and private mental health expenditure is expected to be close to 9% of total health spending in 2022 (CIHI, 2019). The cost of health spending in Canada was expected to reach $300 billion in 2022 (CIHI, 2022c). This translates into $27 billion of spending on mental health in 2021. Approximately 20% of Canadians are affected by mental health in any given year (CAMH, 2022), which translates into 7.7 million individuals. This translates into a cost of approximately $3,506.50 per person living with mental health issues. </t>
  </si>
  <si>
    <t>$3,506.50  </t>
  </si>
  <si>
    <t>(CAMH, 2022; CAMH, 2021; Mawani &amp; Gilmour, 2010; CIHI, 2019; CIHI, 2022c)</t>
  </si>
  <si>
    <t>If 40% (conservative estimate) of those living below the poverty line (meaning twice the proportion of 20% for the entire population) will likely experience mental health issues; this translates into 1.56 million people living in poverty and living with mental health issues (40% of 3.9 million). If 5% of those on BIG living with a mental health concern or illness (78,000) reduce mental health spending of $3,506.50 per year, the impact and cost savings would be $273,507,000. </t>
  </si>
  <si>
    <t>Decreased general (non-mental health) family doctor visits. </t>
  </si>
  <si>
    <t>Canadians report having to make fewer visits to the family doctor. </t>
  </si>
  <si>
    <t>Literature review and interviews with health care professionals</t>
  </si>
  <si>
    <t>Lowest income neighborhoods have more physician visits for ambulatory care sensitive conditions than their counterparts in higher income areas (Roos et al., 2005). </t>
  </si>
  <si>
    <t>Family medicine physicians billed an average cost per service of $51.01 (CIHI, 2020) </t>
  </si>
  <si>
    <t>$51.01 </t>
  </si>
  <si>
    <t>(Roos et al., 2005; CIHI, 2020)</t>
  </si>
  <si>
    <t>If 1% of those on BIG (1% of 3.9 million of those living in poverty = 39,000 individuals) reduced one family doctor visit (not including mental health visits) per year ($51.01), the impact and cost savings would be $1,989,390. </t>
  </si>
  <si>
    <t>Decreased general (non-mental health) hospitalizations. </t>
  </si>
  <si>
    <t>Canadians report having to make fewer visits to the hospital. </t>
  </si>
  <si>
    <t>Literature review and interviews with health care professionals.</t>
  </si>
  <si>
    <t>Decreased hospitalizations by 8.5% (Forget, 2020). </t>
  </si>
  <si>
    <t>Average cost of a standard hospital stay in Canada in 2019-2020 was $6,349. This measure divides a hospital’s total inpatient expenses by the number of hospitalizations it sees in a year. The number is adjusted for some differences in the types of patients a hospital sees to make it more comparable with other hospitals (CIHI, 2022b). </t>
  </si>
  <si>
    <t>$6,349 </t>
  </si>
  <si>
    <t>(Forget, 2020; CIHI, 2022b)</t>
  </si>
  <si>
    <t>Over 3.08 million Canadians (8.2%) were hospitalized in 2019-20 (CIHI, 2022b). A conservative estimate that twice this proportion (i.e., 16.4%) of Canadians below the poverty line were hospitalized results in 639,600 individuals (16.4% of 3.9 million). If 6.5% of those on BIG (not including mental health hospitalizations) (6.5% of 639,600 = 41,574) reduce one general hospital stay valued at $6,349 per year as an impact of BIG, the cost savings for reduced hospital usage would be $263,953,326. </t>
  </si>
  <si>
    <t>Decreased emergency room visits (Jones et al., 2019; Ferdosi et al., 2020). </t>
  </si>
  <si>
    <t>Canadians report having made fewer visits to the emergency room.  </t>
  </si>
  <si>
    <t>Literature review and interviews with health care professionals and health policy makers.</t>
  </si>
  <si>
    <t>From April 2021 to March 2022, there were almost 14.0 million unscheduled emergency department visits reported in Canada — up from more than 11.7 million in 2020 - 2021, the first year of the pandemic. This increase puts the number of emergency department visits closer to pre-pandemic volumes (almost 15.1 million in 2019–2020) (National Ambulatory Care Reporting System, CIHI, 2022b). </t>
  </si>
  <si>
    <t>Decreased emergency room visits. Average cost per visit to the emergency department is $396 in 2017-2018 - Data only available for Ontario, Alberta and Yukon (CIHI, 2019). </t>
  </si>
  <si>
    <t>$396 </t>
  </si>
  <si>
    <t>(CIHI, 2022b; CIHI, 2019)</t>
  </si>
  <si>
    <t>Approximately 15.1 million Canadians (40.2%) made visits to the emergency department in 2019-20 (CIHI, 2022b). A conservative estimate that 1.5 times this proportion (i.e., 60.3%) of Canadians below the poverty line made emergency department visits were hospitalized results in 2.35 million individuals (60.3% of 3.9 million). We deduct 1.56 million people with mental health issues which results in a net of 790,000 people who made general emergency room visits. If 10% of those on BIG (10% of 790,000 = 79,000) reduce one emergency department visit valued at $396 per year, the cost savings for reduced emergency department hospital usage would be $31,284,000.  </t>
  </si>
  <si>
    <t>Increased self-worth and overall well-being. Increased dignity, choice and autonomy.  </t>
  </si>
  <si>
    <t>Increased self-confidence and peace of mind (Ferdosi et al., 2020; Kangas et al., 2019). Cost savings to individuals – separate from the savings to the healthcare system.  </t>
  </si>
  <si>
    <t>Decreased use of counselling services. </t>
  </si>
  <si>
    <t>Cost of counselling services at $50 to $240 for a one-hour session (Collie, 2019). </t>
  </si>
  <si>
    <t>Counselling once a month for one hour. $125 x 1 time/month = $1,500 per year. Using an estimate within the range. </t>
  </si>
  <si>
    <t>(Collie, 2019)</t>
  </si>
  <si>
    <t>If 5% of those on BIG (5% of 3.9 million of those living in poverty = 195,000 individuals) increased their self-confidence, peace of mind and decreased reliance on counselling valued at $1,500/year, the impact would be $292,500,000. </t>
  </si>
  <si>
    <t>Agriculture   </t>
  </si>
  <si>
    <t>Supports people that want to pursue a career in agriculture and farming.</t>
  </si>
  <si>
    <t>Increased labour and sustainability in the agricultural industry and greater equity in rural communities.  </t>
  </si>
  <si>
    <t>Ability to pursue a career in farming.  </t>
  </si>
  <si>
    <t>Increased number of jobs being filled in the agricultural sector in future years. </t>
  </si>
  <si>
    <t xml:space="preserve">Interviews with professionals and researchers from the agricuture and farming sector. </t>
  </si>
  <si>
    <t>In 2017, the agriculture sector was unable to fill 16,500 jobs, which costs $2.9 billion in lost sales (Canadian Agricultural Human Resource Council, 2019). </t>
  </si>
  <si>
    <t>Average farmer salary in Canada: $38,513 per year or $19.75 per hour. Entry-level positions start at $33,150 per year, while most experienced workers earn up to $47,970 per year (Talent.com, 2023a).</t>
  </si>
  <si>
    <t>$30,175 Represents the present value of the average salary received after five years, using 5% as the discount rate. </t>
  </si>
  <si>
    <t>(Canadian Agricultural Human Resource Council, 2019; Talent.com, 2023a)</t>
  </si>
  <si>
    <t>If 0.5% of those on BIG (0.5% of 3.9 million of those living in poverty = 19,500 individuals) could pursue a career in agriculture valued at $30,175, the impact would be $588,412,500. </t>
  </si>
  <si>
    <t>Supports and sustains their work and counters rural depopulation.</t>
  </si>
  <si>
    <t>Addresses the shortage of skilled farm labour, succession planning issues, and rural depopulation. </t>
  </si>
  <si>
    <t>Increased number of skilled farmers in future years. </t>
  </si>
  <si>
    <t>Labour shortages have been negatively impacting Canadian agri-businesses, 74% of agri-business owners are working more hours to make up for the lack of staff (Canadian Federation of Independent Business, 2022). </t>
  </si>
  <si>
    <t>Average farmer salary in Canada: $38,513 per year or $19.75 per hour. Entry-level positions start at $33,150 per year, while most experienced workers earn up to $47,970 per year (Talent.com, 2023a). The incremental impact is $9,591 (average farmer salary minus the average minimum wage of $28,922). </t>
  </si>
  <si>
    <t>$9,591 </t>
  </si>
  <si>
    <t>(Canadian Federation of Independent Business, 2022; Talent.com, 2023a)</t>
  </si>
  <si>
    <t>If 0.5% of those on BIG (0.5% of 3.9 million of those living in poverty = 19,500 individuals) could earn an incremental income of $38,513 - $28,922 (average minimum wage) = $9,591, the impact would be $187,024,500. </t>
  </si>
  <si>
    <t>Arts and Culture   </t>
  </si>
  <si>
    <t>Supports the acceptance of artists as a career and stability to young artists.  </t>
  </si>
  <si>
    <t>Increased labour and sustainability in the arts and culture industry. Enriching the Canadian cultural narrative. </t>
  </si>
  <si>
    <t>Increased stability in arts and culture employment. </t>
  </si>
  <si>
    <t>Increased number of people in arts and culture employment. </t>
  </si>
  <si>
    <t>Literature review and interviews with professionals from the arts and culture sector.</t>
  </si>
  <si>
    <t>In 2017, the Arts and Culture sector contributed $53.1 billion to Canada’s gross domestic product (GDP), or 2.7% of GDP, and employed an estimated 666,500 workers. (Statistics Canada, 2019b). </t>
  </si>
  <si>
    <t>The average artist salary in Canada is $46,931 per year or $24.07 per hour. Entry-level positions start at $32,175 per year, while most experienced workers earn up to $77,850 per year (Talent.com, 2023b).  </t>
  </si>
  <si>
    <t>$36,770 Represents the present value of the average salary received after five years, using 5% as the discount rate. </t>
  </si>
  <si>
    <t>(Statistics Canada, 2019b; Talent.com, 2023b)</t>
  </si>
  <si>
    <t xml:space="preserve">If 0.5% of those on BIG (0.5% of 3.9 million of those living in poverty = 19,500 individuals) could pursue a career as a young artist valued at $36,770, the impact would be $717,015,000. </t>
  </si>
  <si>
    <t>Allows Canadian artists to have more presence in global markets, create strong digital content and fulfill their potential. Supports artists that have long been marginalized, including BIPOC.   </t>
  </si>
  <si>
    <t>Investing in Canadian artists and artist organizations creates cities that are more likely to generate economic wealth and creates sustainability of the art sector.  </t>
  </si>
  <si>
    <t>Increased number of Canadian artists with sustainable careers.  </t>
  </si>
  <si>
    <t>The average arts and culture salary in Canada is $69,225 per year or $35.50 per hour. Entry-level positions start at $56,784 per year, while most experienced workers earn up to $92,800 per year (Talent.com, 2023c).  </t>
  </si>
  <si>
    <t>$54,238 Represents the present value of the average salary received after five years, using 5% as the discount rate. </t>
  </si>
  <si>
    <t>(Statistics Canada, 2019b; Talent.com, 2023c)</t>
  </si>
  <si>
    <t>If 0.5% of those on BIG (0.5% of 3.9 million of those living in poverty = 19,500 individuals) could pursue a career in culture and arts and earn an incremental income of $54,238 - $28,922 (average minimum wage) = $25,316, the impact would be $493,662,000. </t>
  </si>
  <si>
    <t xml:space="preserve">Education </t>
  </si>
  <si>
    <t>Increased number of people receiving education.  </t>
  </si>
  <si>
    <t>Increased number of Canadians receiving higher education levels and increased economic and societal contribution in future years.  </t>
  </si>
  <si>
    <t>Increased likelihood of completing Grade 12 education or enrolling in other educational programs. </t>
  </si>
  <si>
    <t>Mincome and Southern Ontario's Basic Income studies found increased rates of participants continuing education. </t>
  </si>
  <si>
    <t xml:space="preserve">Literature review, interviews with professionals and researchers from the education sector. </t>
  </si>
  <si>
    <t>25% of basic income participants started an educational program. (Southern Ontario’s Basic Income Pilot - Ferdosi et al., 2020). There are 381,156 grade 12 students in 2019 –2020 (Statistics Canada, 2021c). Canada high school dropout rates average 5–14% and increase to as high as 50% or more in low-income communities (Browne, 2019). </t>
  </si>
  <si>
    <t>In 2016, 8.5% of men and 5.4% of women aged 25 to 34 had less than a high school diploma. In all, 340,000 young Canadians in this age group – 206,900 men and 133,100 women – did not have a high school diploma. The average salary for women with a high school diploma is $43,254 and for men is $55,774 (Statistics Canada, 2017).   </t>
  </si>
  <si>
    <t>$33,890 (women) and $43,990 (men); weighted average salary $41,247. Represents the present value of the average salary received after five years, using 5% as the discount rate. </t>
  </si>
  <si>
    <t>(Browne, 2019; Statistics Canada, 2017)</t>
  </si>
  <si>
    <r>
      <t xml:space="preserve">Over 38,497 grade 12 students are below the poverty line (10.1% of </t>
    </r>
    <r>
      <rPr>
        <sz val="10"/>
        <rFont val="Times New Roman"/>
        <family val="1"/>
      </rPr>
      <t>381,156</t>
    </r>
    <r>
      <rPr>
        <sz val="10"/>
        <color rgb="FF000000"/>
        <rFont val="Times New Roman"/>
        <family val="1"/>
      </rPr>
      <t xml:space="preserve"> grade 12 students (Statistics Canada, 2021c)). Dropout rates among the low-income communities can be as high as 50% (Browne, 2019), which means approximately 19,248 students may not complete high school. If 25% of these individuals (25% of 19,248 = 4,812 students) could complete their high school diploma and earn an average wage valued at </t>
    </r>
    <r>
      <rPr>
        <sz val="10"/>
        <rFont val="Times New Roman"/>
        <family val="1"/>
      </rPr>
      <t>$41,247, the impact would be $198,480,564. </t>
    </r>
  </si>
  <si>
    <t>Access to learning resources beyond traditional schooling such as enrichment activities, music lessons, sporting activities, club and other organizations.  </t>
  </si>
  <si>
    <t>Increased number of children able to access services for early childhood learning and participation in extracurricular activities.  </t>
  </si>
  <si>
    <t>Investment into early childhood learning and extracurricular activities leading to increased educational and social success—and potential to address intergenerational cycles of poverty. </t>
  </si>
  <si>
    <t>Participation in extracurricular activities is often linked to higher test scores, educational attainment, and future income (Im et al., 2016). </t>
  </si>
  <si>
    <t>In 2019, 1.3 million children (17.7%) were living below the Census Family Low Income Tax Measure After Tax (CFLIM-AT) in Canada (Report Card on Child and Family Poverty in Canada, 2021). </t>
  </si>
  <si>
    <t>In 2018, the average family spent about $1,160 on extracurricular activities for children (IPS0S, 2018). The National Forum on Early Childhood Policy and Programs has found that high quality early childhood programs can yield a $4 – $9 (average $6.50) return per $1 invested (Center for High Impact Philanthropy, 2015). </t>
  </si>
  <si>
    <t>$5,361 Uses a multiplier of 6.5 to estimate the long-term benefit. Represents the present value of the benefit received after seven years, using 5% as the discount rate. </t>
  </si>
  <si>
    <t>(Report Card on Child and Family Poverty in Canada, 2021; IPS0S, 2018; Center for High Impact Philanthropy, 2015)</t>
  </si>
  <si>
    <t>If 5% of children living in poverty (5% of 1,300,000 children living below poverty = 65,000) could receive $1,160 a year for early child development and extracurricular activities, to increase future educational attainment, future income and increased civic participation, the impact would be $348,465,000 (65,000 X $5,361). </t>
  </si>
  <si>
    <t xml:space="preserve">Employment </t>
  </si>
  <si>
    <t>Supports those working in temporary jobs, precarious workers and self-employed workers. Addresses the gap in the income support system. Allows for time and support to leave undesirable jobs and working conditions and develop skills.    </t>
  </si>
  <si>
    <t>Increased number of precarious workers able to have support and for individuals to have the financial ability to leave undesirable jobs to develop skills.  </t>
  </si>
  <si>
    <t>Increased ability for people to train and identify skills they need to succeed in the labour market. </t>
  </si>
  <si>
    <t>Increased levels of satisfied employment and better working conditions. People are able to gain skills or resources to get better jobs. </t>
  </si>
  <si>
    <t xml:space="preserve">Interviews with professionals and researchers from the employment sector. </t>
  </si>
  <si>
    <t>The unemployment rate in Canada was 5.9% in December 2020 (Statistics Canada, 2022a). </t>
  </si>
  <si>
    <t>Assuming a 40-hour workweek and 52 paid weeks per year, the annual gross employment income of an individual earning the minimum wage in Canada is between C$24,564 (in Saskatchewan-lowest) and C$33,280 (in Nunavut- highest) (Statistics Canada, 2022a). The average gross employment income of an individual earning minimum wage is $28,922. </t>
  </si>
  <si>
    <t>$28,922 </t>
  </si>
  <si>
    <t>(Statistics Canada, 2022a)</t>
  </si>
  <si>
    <t>If 1% of those on BIG (1% of 3.9 million of those living in poverty = 39,000 individuals) could train and identify skills they need to succeed in earning an average minimum wage of $28,922 per year, the impact would be $1,127,958,000. </t>
  </si>
  <si>
    <t>Finance   </t>
  </si>
  <si>
    <t>Reduced cost to federal and provincial government with decreased administration for social assistance.  </t>
  </si>
  <si>
    <t>Cost saving to the federal and provincial government with increased universality and less surveillance. </t>
  </si>
  <si>
    <t>Reduced administrative costs to the federal and provincial governments. See Income Assistance National Program Guidelines (Reporting requirements and monitoring and oversight activities) and Program Reporting Forms – Data Collection Instruments (Government of Canada, 2022). </t>
  </si>
  <si>
    <t>Literature review and interviews with economic experts.</t>
  </si>
  <si>
    <t>Cost savings by reducing intensive work of monitoring and tracking of social assistance. According to Pasma and Regehr, (2019, Table 6), the average administrative expenses across the ten provinces is approximately 4.3% - a reduction of half of expenditures for social assistance administration since many critical services provided may be retained) of the total spending on social assistance across Canada.  </t>
  </si>
  <si>
    <t>A total of $15,129,620,000 social income transfers in 10 provinces across Canada (Pasma &amp; Regehr, 2019). Total cost savings = 2.15% of the above-mentioned amount of   $15,129,620,000 = $325,286,830. </t>
  </si>
  <si>
    <t>$325,286,830 </t>
  </si>
  <si>
    <t>(Pasma &amp; Regehr, 2019)</t>
  </si>
  <si>
    <t>If there was a reduction in administrative costs for social assistance equivalent to 2.15% of total social assistance paid out, the cost saving, and impact would be an estimated $325,286,830. </t>
  </si>
  <si>
    <t>Food Security </t>
  </si>
  <si>
    <t>Increased physical and mental health from consuming nutritious, healthy foods. </t>
  </si>
  <si>
    <t>Decreased use of the health care system.  </t>
  </si>
  <si>
    <t>Decreased use of health care system and prevention of multiple chronic conditions. (Emery et al., 2013). </t>
  </si>
  <si>
    <t>Decreased number of food insecure individuals and families.  </t>
  </si>
  <si>
    <t>Literature review and food insecurity experts.</t>
  </si>
  <si>
    <t>In 2021,15.9% of households in the 10 provinces experienced some level of food insecurity in the previous year. This amounts to 5.8 million people, including almost 1.4 million children under the age of 18, living in food-insecure households. Of these, 7.4% of households reported being moderately food insecure and 4.2 % of households reported being severely food insecure. A total of 11.6% of households are moderately or severely food insecure. These estimates do not include people living in the territories or on Indigenous reserves, who are known to experience high vulnerability to food insecurity. (Tarasuk et al., 2022) In 2017-18, 65% of food-insecure households were reliant on employment income (Tarasuk and Mitchell, 2020). </t>
  </si>
  <si>
    <t>Compared with total annual health care costs in food-secure households, adjusted annual costs were 16% ($235) higher in households with marginal food insecurity, 32% ($455) higher in households with moderate food insecurity and 76% ($1092) higher in households with severe food insecurity (Loopstra et al., 2015). The weighted-average (using a 2:1 ratio) annual health care costs in households with moderate and severe food insecurity is $667.33. </t>
  </si>
  <si>
    <t>$667.33 </t>
  </si>
  <si>
    <t>(Tarasuk et al., 2022; Tarasuk and Mitchell, 2020; Loopstra et al., 2015) </t>
  </si>
  <si>
    <t>If 11.6% of Canadians (11.6% of 5,800,000 = 672,800 individuals) that experience food insecurity are moderately or severely food insecure, the reduced health care costs of $667.33/year, the cost savings to the health care system and impact would be $448,979,624. </t>
  </si>
  <si>
    <t xml:space="preserve">Housing </t>
  </si>
  <si>
    <t>Increased housing security. </t>
  </si>
  <si>
    <t>Housing security and stability lead to healthier families, better education, and positive economic outcomes. Safer homes for women.  </t>
  </si>
  <si>
    <t>Decreased number of high-acuity homelessness and households spending 30% or more of their income on shelter are in core housing need, as defined by the Canada Mortgage and Housing Corporation (CMHC). </t>
  </si>
  <si>
    <t xml:space="preserve">Literature review and interviews with those working in the housing sector. </t>
  </si>
  <si>
    <t>In 2016, an estimated 129,000 people experienced homelessness at an emergency shelter (Statistics Canada, 2021a). More than 235,000 people in Canada experience homelessness in any given year, and 25,000 to 35,000 people may be experiencing homelessness on any given night (Statistics Canada, 2021a). In 2018, 1 out of 5 Canadians spent 30% or more of their before-tax household income on shelter (Statistics Canada, 2021e). </t>
  </si>
  <si>
    <t>Institutional responses (jails, hospitals, etc.) cost $66,000-$120,000 annually; emergency shelters cost $13,000-$42,000 annually whereas supportive and transitional housing cost $13,000-$18,000 (Homeless Hub, 2021). </t>
  </si>
  <si>
    <t>$13,000 </t>
  </si>
  <si>
    <t>(Statistics Canada, 2021a; Statistics Canada, 2021e; Homeless Hub, 2021)</t>
  </si>
  <si>
    <t>If 1% of those on BIG (1% of 3.9 million of those living in poverty = 39,000 individuals) avoided emergency shelters or supportive and transitional housing valued at $13,000/year, the cost savings and impact would be $507,000,000. </t>
  </si>
  <si>
    <t>Justice</t>
  </si>
  <si>
    <t>Reduced property crime, violent crime and total crime.  </t>
  </si>
  <si>
    <t>Decreased crime rates and incarceration. Reduced collateral damage to families. Cost savings to the justice system. </t>
  </si>
  <si>
    <t>Increased financial security and psychological health leading to the prevention of crime-related activity. </t>
  </si>
  <si>
    <t>Decreased number of property crime, violent crime and total crimes committed. </t>
  </si>
  <si>
    <t xml:space="preserve">Literature review and interviews with those working in the justice sector. </t>
  </si>
  <si>
    <t>There were over 2 million police-reported Criminal Code incidents (excluding traffic) in 2020. In February 2020, there was an average of 37,976 adults in federal and provincial/territorial custody on any given day (Statistics Canada, 2020). In 2018/2019, females aged 20 to 39 years accounted for a much smaller proportion of custodial admissions (11% of provincial/territorial and 5% of federal). Females aged 20 to 39 years who were charged by police in 2018 accounted for about one-sixth (15%) of all adults charged (Statistics Canada, 2020).  </t>
  </si>
  <si>
    <t>In 2017-18, the annual average cost of keeping a man incarcerated was $121,339 per year, whereas the annual average cost for incarcerating a woman was $212,005 (Public Safety Canada, 2020). </t>
  </si>
  <si>
    <t>$121,339 and $212,005 </t>
  </si>
  <si>
    <t>(Statistics Canada, 2020; Public Safety Canada, 2020)</t>
  </si>
  <si>
    <t>Reduced cost of policing </t>
  </si>
  <si>
    <t>Reduced crime-related activity and policing warning/cautions and charging. </t>
  </si>
  <si>
    <t>Decreased number of police warnings/cautions and charging. </t>
  </si>
  <si>
    <t>Police warnings/cautions and charging were $1,402 (local custody) and $1,049 (remand admissions) per contact (Public Safety Canada, 2018). </t>
  </si>
  <si>
    <t>$1,402 and $1,049 </t>
  </si>
  <si>
    <t>(Statistics Canada, 2020; Public Safety Canada, 2018)</t>
  </si>
  <si>
    <t>Reduced cost of remand </t>
  </si>
  <si>
    <t>Reduced number of those in remand. </t>
  </si>
  <si>
    <t>Decreased number of those in remand. </t>
  </si>
  <si>
    <t>Local custody was determined to be $29,110 per inmate and remand admissions were $18,826 per contact (Public Safety Canada, 2018). </t>
  </si>
  <si>
    <t>$29,110 and $18,826 </t>
  </si>
  <si>
    <t>Reduced court/trial proceedings </t>
  </si>
  <si>
    <t>Reduced number of court/trial proceedings </t>
  </si>
  <si>
    <t>Decreased number of court/trial proceedings. </t>
  </si>
  <si>
    <t>Court/trial proceedings ranged between $1,445 and $44,280, depending on whether the unit of analysis was per contact, case, or conviction (Public Safety Canada, 2018). An average of $23,585 will be used for this calculation. </t>
  </si>
  <si>
    <t>$23,585 </t>
  </si>
  <si>
    <t>If 0.5% of those on BIG (0.5% of 3.9 million of those living in poverty = 19,500) avoided one court or trial proceeding at an average valued at $23,585, the cost savings impact would be $459,907,500. </t>
  </si>
  <si>
    <t>Reduced incidences of re-offending and reincarceration. </t>
  </si>
  <si>
    <t>Released offenders have an increased rate of success re-integrating into society resulting in fewer incidences of re-offending and reincarceration. </t>
  </si>
  <si>
    <t>Decreased number of released offenders re-offend resulting in decreased reincarceration. </t>
  </si>
  <si>
    <t>In Ontario, the proportion of offenders who served a jail sentence of 6 or months or more that reoffended in 2015-2016 was 37%. The proportion of offenders under community supervision that re-offended was 23% (Government of Canada, 2019). In 2017-18, the annual average cost of keeping a man incarcerated was $121,339 per year, whereas the annual average cost for incarcerating a woman was $212,005 (Public Safety Canada, 2020).</t>
  </si>
  <si>
    <t>(Statistics Canada, 2020; Government of Canada, 2019; Public Safety Canada, 2020)</t>
  </si>
  <si>
    <t xml:space="preserve">Women </t>
  </si>
  <si>
    <t>Compensates the contribution of caregiver or any non-paid care work that is undervalued in society. </t>
  </si>
  <si>
    <t>Increased recognition and compensation of unpaid caregiving work.  </t>
  </si>
  <si>
    <t>Financial stability for those who wish to contribute as a ‘stay-at-home’ caregiver. </t>
  </si>
  <si>
    <t>Increased number of caregiving women satisfied with their quality of life. </t>
  </si>
  <si>
    <t>Interviews with researchers and experts in social, gender, and intersectional studies.</t>
  </si>
  <si>
    <t>In 2019, 1.979 million women in Canada were living in poverty according to the MBM-2018 measure (Statistics Canada, 2022b). In 2015, almost three-quarters of non-working mothers were stay-at-home mothers, while one-quarter were either unemployed, students or unable to work. There were nearly 400,000 stay-at-home mothers with at least one child under 16 in 2015 (Statistics Canada, 2016). </t>
  </si>
  <si>
    <t>While local billing rates can vary, the average rate in Ontario is between $20 and $30 per hour for home support, personal care and/or companionship (Comfort Life, 2021). (Average of $25/hour assuming a 37.5-hour work week and 52 paid weeks per year = $48,750). </t>
  </si>
  <si>
    <t>$48,750 </t>
  </si>
  <si>
    <t>(Statistics Canada, 2022b; Statistics Canada, 2016; Comfort Life, 2021)</t>
  </si>
  <si>
    <t>If 2.5% of the 1.979 million women living in poverty (Statistics Canada, 2022b), 49,475 individuals had financial security as a ‘stay-at-home’ caregiver at $25 per hour (37.5 hours/week at 52 weeks) valued at $48,750, the impact would be $2,411,906,250. </t>
  </si>
  <si>
    <t>Ability to leave abusive relationships and domestic violence. </t>
  </si>
  <si>
    <t>Decreased number of domestic abuse and violence. </t>
  </si>
  <si>
    <t>Provides financial support to those in abusive relationships. </t>
  </si>
  <si>
    <t>Decrease number of domestic abuse and violence. Increased psychological and mental health. Cost savings to the justice system. </t>
  </si>
  <si>
    <t xml:space="preserve">Interviews with poverty and social policy researchers. </t>
  </si>
  <si>
    <t>In 2019, 1.979 million women in Canada were living in poverty according to the MBM-2018 measure (Statistics Canada, 2022b). In 2021, police reported 114,132 victims of intimate partner violence (violence committed by current and former legally married spouses, common-law partners, dating partners and other intimate partners) aged 12 years and older (344 victims per 100,000 population). 79% of victims of such violence were women and girls, and the rate of victimization was nearly four times higher among women and girls than men and boys (537 versus 147) (Statistics Canada, 2022c). </t>
  </si>
  <si>
    <t>The estimated costs per incident in 2014 for assault offences ranged between $19,075 to $203,555. Specifically, sexual assault/rape offences cost $136,372 - $164,417 (average of $150,395) per incident and aggravated assault costs $98,945 - $167,472 (average of $133,210) per incident (Public Safety Canada, 2018).  </t>
  </si>
  <si>
    <t>$150,395 and $133,210 </t>
  </si>
  <si>
    <t>(Statistics Canada, 2022b; Statistics Canada, 2022c; Public Safety Canada, 2018)</t>
  </si>
  <si>
    <t xml:space="preserve">Visible minority </t>
  </si>
  <si>
    <t>Increased support and addresses equity for the visible minority community. </t>
  </si>
  <si>
    <t>Decreased number of visible minority community living in poverty. Increased participation in and contributions to the economy and society.  </t>
  </si>
  <si>
    <t>Reduced barriers in the current system for those who are disproportionately affected by poverty. </t>
  </si>
  <si>
    <t>Reduced poverty in visible minority groups. </t>
  </si>
  <si>
    <t>Interviews with social, gender, and intersectional studies researchers.</t>
  </si>
  <si>
    <t>According to a recent article (https://www.thecanadianencyclopedia.ca/en/article/minorite-visible), approximately 22% of Canadians in 2016 identified themselves as visible minority. If we believe that visible minority are over-represented among those living below poverty, it could be as high as 27.5% (25% higher). This would mean that 27.5% of the 3.9 million living below poverty (or 1,072,500 individuals) belong to visible minority category.</t>
  </si>
  <si>
    <t>See Health and Well-being ($3,506.50), Food Security ($667.33) and Housing Sectors ($13,000) for a total of $17,174. These impacts account for opportunity and intergenerational costs by considering the intersectionality of the impacts to counter the multiple impacts that a marginalized person experiences.  </t>
  </si>
  <si>
    <t>$17,174 </t>
  </si>
  <si>
    <t>Health and Well-being (CAMH, 2022; CAMH, 2021; Mawani &amp; Gilmour, 2010; CIHI, 2019; CIHI, 2022c), Food Security (Tarasuk et al., 2022; Tarasuk and Mitchell, 2020; Loopstra et al., 2015) and Housing Sectors (Statistics Canada, 2021a; Statistics Canada, 2021e; Homeless Hub, 2021)</t>
  </si>
  <si>
    <t>If 5% of overrepresented visible minority individuals the below poverty line (1,072,500 X 0.05 = 53,625) avoids a hospital stay, health care costs due to food insecurity and avoid emergency shelters/supportive or transitional housing costs valued at $17,174 the impact would be $920,955,750. </t>
  </si>
  <si>
    <t>LGBTQ2S+ </t>
  </si>
  <si>
    <t>Increased support and addresses equity for LGBTQ2S+ people. </t>
  </si>
  <si>
    <t>Decreased number of LGBTQ2S+ people living in poverty. Increased participation in and contributions to the economy and society.  </t>
  </si>
  <si>
    <t>Reduced poverty in LGBTQ2S+ populations. </t>
  </si>
  <si>
    <t>Canadian LGBTQ2S+ youth are overrepresented in poverty statistics, with 25% to 40% of homeless youth identifying as LGBTQ2S+ (Homeless Hub; Statistics Canada, 2021a). </t>
  </si>
  <si>
    <t>(Homeless Hub; Statistics Canada, 2021a) Health and Well-being (CAMH, 2022; CAMH, 2021; Mawani &amp; Gilmour, 2010; CIHI, 2019; CIHI, 2022c), Food Security (Tarasuk et al., 2022; Tarasuk and Mitchell, 2020; Loopstra et al., 2015) and Housing Sectors (Statistics Canada, 2021a; Statistics Canada, 2021e; Homeless Hub, 2021)</t>
  </si>
  <si>
    <t>An estimated 20% of those who identify themselves as LGBTQ2S+ are likely below the poverty line, i.e., 200,000 people. If 5% of overrepresented LGBTQ2S+ (5% of approximately 200,000 = 10,000 individuals) avoid a hospital stay, health care costs due to food insecurity and avoid emergency shelters/supportive or transitional housing costs valued at $17,174 the impact would be $171,740,000. </t>
  </si>
  <si>
    <t>Disabilities  </t>
  </si>
  <si>
    <t>Decreased number of people with a disability or disabilities living in poverty. Increased participation in contributions to the economy and society. </t>
  </si>
  <si>
    <t>Reduced poverty among people with disabilities. Increased financial security and management of health for persons with disabilities. </t>
  </si>
  <si>
    <t>According to the 2021 report of the national advisory council on poverty (ESD, 2021), 1,142,000 people living below the poverty line identified themselves as disabled.</t>
  </si>
  <si>
    <t>See Health and Well-being for mental health ($3,506.50) and hospitalization ($6,349), Food Security ($667.33) and Housing Sectors ($13,000) for a total of $23,523. These impacts account for opportunity and intergenerational costs by considering the intersectionality of the impacts to counter the multiple impacts that a marginalized person experiences. </t>
  </si>
  <si>
    <t>$23,523 </t>
  </si>
  <si>
    <t>(ESD, 2021) Health and Well-being for mental health (CAMH, 2022; CAMH, 2021; Mawani &amp; Gilmour, 2010; CIHI, 2019; CIHI, 2022c) and hospitalization (Forget, 2020; CIHI, 2022b), Food Security (Tarasuk et al., 2022; Tarasuk and Mitchell, 2020; Loopstra et al., 2015) and Housing Sectors (Statistics Canada, 2021a; Statistics Canada, 2021e; Homeless Hub, 2021)</t>
  </si>
  <si>
    <t>If 5% of the low-income people living with a mild, moderate, severe or very severe disability or disabilities (1,142,000 X 0.05 = 57,100) are able to avoid reliance on mental health services, avoid health care costs due to food insecurity and reduce hospital visit due to better management of health and avoid emergency shelters or supportive and transitional housing valued at $23,523, the impact would be $1,343,163,300. </t>
  </si>
  <si>
    <t>Indigenous (First Nations, Inuit and Métis)  </t>
  </si>
  <si>
    <t xml:space="preserve">Stability in families. Supports and compensates those contributing to the caring of other family members or elder care.  </t>
  </si>
  <si>
    <t>Increased number of Indigenous families supported for caregiving and elder care.  </t>
  </si>
  <si>
    <t>Increased stability in families and ability to care for family members and provide elder care. </t>
  </si>
  <si>
    <t>Decreased rates of poverty among Indigenous peoples. </t>
  </si>
  <si>
    <t>Interviews with poverty and social policy researchers.</t>
  </si>
  <si>
    <t>Approximately 40% live on reserve where the median income is about $20,357 (or below the official poverty line). If we assume that 80% of these can be classified as poor, that will amount to approximately 534,400. </t>
  </si>
  <si>
    <t>See home care rates in the Women sector ($48,750). </t>
  </si>
  <si>
    <t>If 5% of caregivers (25% of 534,400 = 133,600 x 0.05 = 6,680) save costs to family for caregiving valued at $48,750, the impact would be $325,650,000. We have separately counted for Indigenous women. </t>
  </si>
  <si>
    <t>Increased potential for closing the Indigenous education, employment, food security, health, and housing gap in Canada.  </t>
  </si>
  <si>
    <t>Increased number of Indigenous peoples completing high school and post-secondary education. Increased respect for treaty rights to employment, decolonization and reconciliation. </t>
  </si>
  <si>
    <t>Increased financial success with higher education leading to improved food security. Increased intergenerational benefits. </t>
  </si>
  <si>
    <t>Increased number of Indigenous peoples completing high school and post- secondary education. Increased income earnings in future years. </t>
  </si>
  <si>
    <t>Literature review and interviews with Canadian educational leaders and researchers.</t>
  </si>
  <si>
    <t>While Indigenous women experience an 11% to 14% wage gap, only registered First Nations men experience a wage gap of approximately 16% (Paul, 2020). Additionally, Indigenous workers living in cities with a large Indigenous population face a particularly severe gap in wages. In 2016, the distribution of men aged 25 to 34 across educational categories was the following: 8.5% had less than a high school diploma; 26.1% had a high school diploma or some postsecondary education; 35.9% had a trade certificate or college diploma; and 29.6% had a university degree. The same proportions for women were 5.4%, 18.5%, 34.3%, and 41.8%, respectively (Statistics Canada, 2017). </t>
  </si>
  <si>
    <t>See Employment (average minimum wage $28,922), Food Security ($667.33) and Education sectors ($5,361) for a total of $34,950. These impacts account for opportunity and intergenerational costs by considering the intersectionality of the impacts to counter the multiple impacts that a marginalized person experiences. </t>
  </si>
  <si>
    <t>$34,950 </t>
  </si>
  <si>
    <t>(Paul, 2020; Statistics Canada, 2017) Employment (Statistics Canada, 2022a), Food Security (Tarasuk et al., 2022; Tarasuk and Mitchell, 2020; Loopstra et al., 2015) and Education sectors (Report Card on Child and Family Poverty in Canada, 2021; IPS0S, 2018; Center for High Impact Philanthropy, 2015)</t>
  </si>
  <si>
    <t>Reduced cumbersome monitoring and tracking for the federal-provincial system. Reduced stigma and “depressurizing the household.”  </t>
  </si>
  <si>
    <t>Increased support for individuals with a disability, or disabilities.  </t>
  </si>
  <si>
    <t>If 0.25% of those on BIG (0.25% of 3.9 million of those living in poverty = 9,750) avoided incarceration valued at $121,339 for males, the cost savings and impact would be $1,183,055,250. If 0.05% of those on BIG (0.05% of 3.9 million of those living in poverty = 1,950) avoided incarceration valued at $212,005 for females, the cost savings and impact would be $413,409,750. Total gross impact = $1,596,465,000.</t>
  </si>
  <si>
    <t>If 0.25% of those on BIG (0.25% of 3.9 million of those living in poverty = 9,750) avoided one police charge valued at $1,402, the cost savings and impact would be $13,669,500. If 0.25% of those on BIG (0.25% of 3.9 million of those living in poverty = 9,750) avoided a remand admission valued at $1,049, the cost savings and impact would be $10,227,750. Total gross impact = $23,897,250.</t>
  </si>
  <si>
    <t>If 0.25% of those on BIG (0.25% of 3.9 million of those living in poverty = 9,750) avoided local custody at $29,110, the cost savings and impact would be $283,822,500. If 0.25% of those on BIG (0.25% of 3.9 million of those living in poverty = 9,750) avoided a remand admission valued at $18,826, the cost savings and impact would be $183,553,500. Total gross impact = $467,376,000.</t>
  </si>
  <si>
    <t>If 5% of the average of adults in federal/provincial/territorial custody (5% of half of those in custody 18,988 = 949) reoffended at a cost of $121,339 for males the cost savings and impact would be $115,150,711. If 1% of the average of adults in federal/provincial/territorial custody (1% of half of those in custody 18,988 = 190) reoffended at a cost of $212,005 for females, the cost savings and impact would be $40,280,950.  Total gross impact = $155,431,661.</t>
  </si>
  <si>
    <t>If 2.5% of the 1.979 million women living in poverty (Statistics Canada, 2022b), 49,475 individuals leave abusive relationships, the cost saving to the justice system valued at $150,395 would be $7,440,792,625. If 2.5% of the 1.979 million women living in poverty (Statistics Canada, 2022b), 49,475 individuals leave violent relationships, the cost saving to the justice system valued at $133,210 would be $6,590,564,750. Total gross impact = $14,031,357,375.</t>
  </si>
  <si>
    <t>If 2.5% of Indigenous women below the poverty line (2.5% of 133,600 = 3,340) complete high school invest in their children's or future children's extracurricular activities valued at $17,257, the impact would be $57,638,380. If 2.5% of Indigenous men below the poverty line (2.5% of 133,600 = 3,340) complete high school and invest in their children's or future children's extracurricular activities valued at $27,066, the impact and would be $90,400,440. Total gross impact = $148,038,820.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</si>
</sst>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_(&quot;$&quot;* #,##0.00_);_(&quot;$&quot;* \(#,##0.00\);_(&quot;$&quot;* &quot;-&quot;??_);_(@_)"/>
    <numFmt numFmtId="166" formatCode="_(&quot;$&quot;* #,##0_);_(&quot;$&quot;* \(#,##0\);_(&quot;$&quot;* &quot;-&quot;??_);_(@_)"/>
  </numFmts>
  <fonts count="10" x14ac:knownFonts="1">
    <font>
      <sz val="11"/>
      <color theme="1"/>
      <name val="Calibri"/>
      <family val="2"/>
      <scheme val="minor"/>
    </font>
    <font>
      <sz val="10"/>
      <color theme="1"/>
      <name val="Calibri"/>
      <family val="2"/>
      <scheme val="minor"/>
    </font>
    <font>
      <sz val="10"/>
      <color rgb="FF000000"/>
      <name val="Times New Roman"/>
      <family val="1"/>
    </font>
    <font>
      <sz val="10"/>
      <name val="Times New Roman"/>
      <family val="1"/>
    </font>
    <font>
      <sz val="10"/>
      <color rgb="FF202124"/>
      <name val="Times New Roman"/>
      <family val="1"/>
    </font>
    <font>
      <sz val="10"/>
      <color rgb="FF201F1E"/>
      <name val="Times New Roman"/>
      <family val="1"/>
    </font>
    <font>
      <sz val="10"/>
      <color theme="1"/>
      <name val="Times New Roman"/>
      <family val="1"/>
    </font>
    <font>
      <b/>
      <sz val="10"/>
      <color theme="1"/>
      <name val="Times New Roman"/>
      <family val="1"/>
    </font>
    <font>
      <sz val="11"/>
      <color theme="1"/>
      <name val="Calibri"/>
      <family val="2"/>
      <scheme val="minor"/>
    </font>
    <font>
      <sz val="10"/>
      <color rgb="FF000000"/>
      <name val="Times New Roman"/>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s>
  <cellStyleXfs count="3">
    <xf numFmtId="0" fontId="0" fillId="0" borderId="0"/>
    <xf numFmtId="165" fontId="8" fillId="0" borderId="0" applyFont="0" applyFill="0" applyBorder="0" applyAlignment="0" applyProtection="0"/>
    <xf numFmtId="9" fontId="8" fillId="0" borderId="0" applyFont="0" applyFill="0" applyBorder="0" applyAlignment="0" applyProtection="0"/>
  </cellStyleXfs>
  <cellXfs count="95">
    <xf numFmtId="0" fontId="0" fillId="0" borderId="0" xfId="0"/>
    <xf numFmtId="0" fontId="1" fillId="0" borderId="0" xfId="0" applyFont="1"/>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vertical="top" wrapText="1"/>
    </xf>
    <xf numFmtId="0" fontId="2" fillId="0" borderId="5" xfId="0" applyFont="1" applyBorder="1" applyAlignment="1">
      <alignment horizontal="left" vertical="top" wrapText="1"/>
    </xf>
    <xf numFmtId="0" fontId="3" fillId="0" borderId="5" xfId="0" applyFont="1" applyBorder="1" applyAlignment="1">
      <alignment horizontal="left" vertical="top" wrapText="1"/>
    </xf>
    <xf numFmtId="164" fontId="2" fillId="0" borderId="1" xfId="0" applyNumberFormat="1" applyFont="1" applyBorder="1" applyAlignment="1">
      <alignment horizontal="left" vertical="top"/>
    </xf>
    <xf numFmtId="0" fontId="4" fillId="0" borderId="1" xfId="0" applyFont="1" applyBorder="1" applyAlignment="1">
      <alignment horizontal="left" vertical="top"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xf>
    <xf numFmtId="0" fontId="7" fillId="5" borderId="4"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xf numFmtId="0" fontId="6" fillId="0" borderId="5" xfId="0" applyFont="1" applyBorder="1" applyAlignment="1">
      <alignment vertical="top" wrapText="1"/>
    </xf>
    <xf numFmtId="0" fontId="6" fillId="0" borderId="5" xfId="0" applyFont="1" applyBorder="1" applyAlignment="1">
      <alignment vertical="top"/>
    </xf>
    <xf numFmtId="0" fontId="6" fillId="4" borderId="5" xfId="0" applyFont="1" applyFill="1" applyBorder="1" applyAlignment="1">
      <alignment vertical="top" wrapText="1"/>
    </xf>
    <xf numFmtId="0" fontId="6" fillId="0" borderId="5" xfId="0" applyFont="1" applyBorder="1" applyAlignment="1">
      <alignment vertical="center"/>
    </xf>
    <xf numFmtId="0" fontId="6" fillId="0" borderId="5" xfId="0" applyFont="1" applyBorder="1"/>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2" fillId="0" borderId="7" xfId="0" applyFont="1" applyBorder="1" applyAlignment="1">
      <alignment horizontal="left" vertical="top" wrapText="1"/>
    </xf>
    <xf numFmtId="0" fontId="7" fillId="8" borderId="1" xfId="0" applyFont="1" applyFill="1" applyBorder="1" applyAlignment="1">
      <alignment horizontal="center" vertical="center"/>
    </xf>
    <xf numFmtId="0" fontId="7" fillId="0" borderId="1" xfId="0" applyFont="1" applyBorder="1" applyAlignment="1">
      <alignment horizontal="left" vertical="center"/>
    </xf>
    <xf numFmtId="166" fontId="2" fillId="0" borderId="1" xfId="1" applyNumberFormat="1" applyFont="1" applyBorder="1" applyAlignment="1">
      <alignment vertical="top" wrapText="1"/>
    </xf>
    <xf numFmtId="166" fontId="7" fillId="0" borderId="1" xfId="1" applyNumberFormat="1" applyFont="1" applyBorder="1"/>
    <xf numFmtId="0" fontId="1" fillId="0" borderId="0" xfId="0" applyFont="1" applyAlignment="1">
      <alignment horizontal="left" vertical="top" wrapText="1"/>
    </xf>
    <xf numFmtId="0" fontId="3" fillId="0" borderId="0" xfId="0" applyFont="1"/>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9" fillId="0" borderId="1" xfId="0" applyFont="1" applyBorder="1" applyAlignment="1">
      <alignment horizontal="center" vertical="center"/>
    </xf>
    <xf numFmtId="0" fontId="6" fillId="0" borderId="8" xfId="0" applyFont="1" applyBorder="1" applyAlignment="1">
      <alignment horizontal="left" vertical="center" wrapText="1"/>
    </xf>
    <xf numFmtId="166" fontId="1" fillId="0" borderId="0" xfId="0" applyNumberFormat="1" applyFont="1"/>
    <xf numFmtId="166" fontId="2" fillId="0" borderId="1" xfId="1" applyNumberFormat="1" applyFont="1" applyBorder="1" applyAlignment="1">
      <alignment horizontal="left" vertical="top" wrapText="1"/>
    </xf>
    <xf numFmtId="9" fontId="3" fillId="0" borderId="1" xfId="2" applyFont="1" applyBorder="1" applyAlignment="1">
      <alignment horizontal="left" vertical="top" wrapText="1"/>
    </xf>
    <xf numFmtId="9" fontId="5" fillId="0" borderId="1" xfId="2" applyFont="1" applyBorder="1" applyAlignment="1">
      <alignment horizontal="left" vertical="top" wrapText="1"/>
    </xf>
    <xf numFmtId="166" fontId="2" fillId="0" borderId="1" xfId="1" applyNumberFormat="1" applyFont="1" applyBorder="1" applyAlignment="1">
      <alignment horizontal="left" vertical="top"/>
    </xf>
    <xf numFmtId="166" fontId="5" fillId="0" borderId="1" xfId="1" applyNumberFormat="1" applyFont="1" applyBorder="1" applyAlignment="1">
      <alignment horizontal="left" vertical="top" wrapText="1"/>
    </xf>
    <xf numFmtId="166" fontId="6" fillId="0" borderId="1" xfId="1" applyNumberFormat="1" applyFont="1" applyBorder="1" applyAlignment="1">
      <alignment horizontal="left" vertical="top"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2" borderId="3" xfId="0" applyFont="1" applyFill="1"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7" borderId="1" xfId="0"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1" xfId="0" applyFont="1" applyBorder="1" applyAlignment="1">
      <alignment horizontal="center" vertical="center"/>
    </xf>
    <xf numFmtId="0" fontId="6" fillId="2" borderId="3" xfId="0"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zoomScaleNormal="100" workbookViewId="0"/>
  </sheetViews>
  <sheetFormatPr defaultColWidth="8.88671875" defaultRowHeight="14.4" x14ac:dyDescent="0.3"/>
  <cols>
    <col min="1" max="1" width="21.88671875" customWidth="1"/>
    <col min="2" max="2" width="23.44140625" customWidth="1"/>
    <col min="3" max="3" width="10.6640625" customWidth="1"/>
    <col min="4" max="4" width="14.6640625" customWidth="1"/>
    <col min="5" max="5" width="22" customWidth="1"/>
    <col min="6" max="6" width="27.88671875" customWidth="1"/>
    <col min="7" max="7" width="27.33203125" customWidth="1"/>
    <col min="8" max="8" width="20.44140625" customWidth="1"/>
    <col min="9" max="9" width="45" customWidth="1"/>
    <col min="10" max="10" width="13.33203125" customWidth="1"/>
    <col min="11" max="11" width="44.33203125" customWidth="1"/>
    <col min="12" max="12" width="22" customWidth="1"/>
    <col min="13" max="13" width="40.109375" customWidth="1"/>
    <col min="14" max="14" width="45.44140625" customWidth="1"/>
    <col min="15" max="15" width="28.6640625" customWidth="1"/>
    <col min="16" max="16" width="10.109375" bestFit="1" customWidth="1"/>
    <col min="17" max="17" width="9.6640625" bestFit="1" customWidth="1"/>
    <col min="18" max="18" width="10.44140625" customWidth="1"/>
    <col min="19" max="19" width="26.6640625" customWidth="1"/>
    <col min="20" max="20" width="27.109375" customWidth="1"/>
  </cols>
  <sheetData>
    <row r="1" spans="1:22" ht="27.9" customHeight="1" x14ac:dyDescent="0.3">
      <c r="A1" s="11" t="s">
        <v>0</v>
      </c>
      <c r="B1" s="66" t="s">
        <v>1</v>
      </c>
      <c r="C1" s="67"/>
      <c r="D1" s="67"/>
      <c r="E1" s="67"/>
      <c r="F1" s="67"/>
      <c r="G1" s="67"/>
      <c r="H1" s="67"/>
      <c r="I1" s="67"/>
      <c r="J1" s="67"/>
      <c r="K1" s="67"/>
      <c r="L1" s="67"/>
      <c r="M1" s="67"/>
      <c r="N1" s="67"/>
      <c r="O1" s="67"/>
      <c r="P1" s="67"/>
      <c r="Q1" s="68"/>
      <c r="R1" s="61" t="s">
        <v>2</v>
      </c>
      <c r="S1" s="62"/>
      <c r="T1" s="43" t="s">
        <v>3</v>
      </c>
      <c r="U1" s="1"/>
      <c r="V1" s="1"/>
    </row>
    <row r="2" spans="1:22" ht="30" customHeight="1" x14ac:dyDescent="0.3">
      <c r="A2" s="11" t="s">
        <v>4</v>
      </c>
      <c r="B2" s="66" t="s">
        <v>5</v>
      </c>
      <c r="C2" s="67"/>
      <c r="D2" s="67"/>
      <c r="E2" s="67"/>
      <c r="F2" s="67"/>
      <c r="G2" s="67"/>
      <c r="H2" s="67"/>
      <c r="I2" s="67"/>
      <c r="J2" s="67"/>
      <c r="K2" s="67"/>
      <c r="L2" s="67"/>
      <c r="M2" s="67"/>
      <c r="N2" s="67"/>
      <c r="O2" s="67"/>
      <c r="P2" s="67"/>
      <c r="Q2" s="68"/>
      <c r="R2" s="61" t="s">
        <v>6</v>
      </c>
      <c r="S2" s="62"/>
      <c r="T2" s="18" t="s">
        <v>7</v>
      </c>
      <c r="U2" s="1"/>
      <c r="V2" s="1"/>
    </row>
    <row r="3" spans="1:22" ht="30" customHeight="1" x14ac:dyDescent="0.3">
      <c r="A3" s="91" t="s">
        <v>8</v>
      </c>
      <c r="B3" s="61" t="s">
        <v>9</v>
      </c>
      <c r="C3" s="69"/>
      <c r="D3" s="62"/>
      <c r="E3" s="66" t="s">
        <v>10</v>
      </c>
      <c r="F3" s="67"/>
      <c r="G3" s="67"/>
      <c r="H3" s="67"/>
      <c r="I3" s="67"/>
      <c r="J3" s="68"/>
      <c r="K3" s="12" t="s">
        <v>11</v>
      </c>
      <c r="L3" s="63" t="s">
        <v>12</v>
      </c>
      <c r="M3" s="64"/>
      <c r="N3" s="64"/>
      <c r="O3" s="64"/>
      <c r="P3" s="64"/>
      <c r="Q3" s="65"/>
      <c r="R3" s="61" t="s">
        <v>13</v>
      </c>
      <c r="S3" s="62"/>
      <c r="T3" s="18" t="s">
        <v>14</v>
      </c>
      <c r="U3" s="1"/>
      <c r="V3" s="1"/>
    </row>
    <row r="4" spans="1:22" ht="29.1" customHeight="1" x14ac:dyDescent="0.3">
      <c r="A4" s="92"/>
      <c r="B4" s="79" t="s">
        <v>15</v>
      </c>
      <c r="C4" s="94"/>
      <c r="D4" s="80"/>
      <c r="E4" s="66" t="s">
        <v>16</v>
      </c>
      <c r="F4" s="67"/>
      <c r="G4" s="67"/>
      <c r="H4" s="67"/>
      <c r="I4" s="67"/>
      <c r="J4" s="68"/>
      <c r="K4" s="12" t="s">
        <v>17</v>
      </c>
      <c r="L4" s="66" t="s">
        <v>18</v>
      </c>
      <c r="M4" s="67"/>
      <c r="N4" s="67"/>
      <c r="O4" s="67"/>
      <c r="P4" s="67"/>
      <c r="Q4" s="68"/>
      <c r="R4" s="79" t="s">
        <v>19</v>
      </c>
      <c r="S4" s="80"/>
      <c r="T4" s="18" t="s">
        <v>20</v>
      </c>
      <c r="U4" s="1"/>
      <c r="V4" s="1"/>
    </row>
    <row r="5" spans="1:22" ht="15" customHeight="1" x14ac:dyDescent="0.3">
      <c r="A5" s="13"/>
      <c r="B5" s="14"/>
      <c r="C5" s="14"/>
      <c r="D5" s="14"/>
      <c r="E5" s="13"/>
      <c r="F5" s="13"/>
      <c r="G5" s="13"/>
      <c r="H5" s="13"/>
      <c r="I5" s="13"/>
      <c r="J5" s="13"/>
      <c r="K5" s="15"/>
      <c r="L5" s="13"/>
      <c r="M5" s="13"/>
      <c r="N5" s="13"/>
      <c r="O5" s="13"/>
      <c r="P5" s="13"/>
      <c r="Q5" s="13"/>
      <c r="R5" s="14"/>
      <c r="S5" s="14"/>
      <c r="T5" s="13"/>
      <c r="U5" s="1"/>
      <c r="V5" s="1"/>
    </row>
    <row r="6" spans="1:22" x14ac:dyDescent="0.3">
      <c r="A6" s="82" t="s">
        <v>21</v>
      </c>
      <c r="B6" s="83"/>
      <c r="C6" s="84" t="s">
        <v>22</v>
      </c>
      <c r="D6" s="85"/>
      <c r="E6" s="85"/>
      <c r="F6" s="86"/>
      <c r="G6" s="87" t="s">
        <v>23</v>
      </c>
      <c r="H6" s="88"/>
      <c r="I6" s="88"/>
      <c r="J6" s="88"/>
      <c r="K6" s="88"/>
      <c r="L6" s="88"/>
      <c r="M6" s="89"/>
      <c r="N6" s="16"/>
      <c r="O6" s="16"/>
      <c r="P6" s="90" t="s">
        <v>24</v>
      </c>
      <c r="Q6" s="90"/>
      <c r="R6" s="90"/>
      <c r="S6" s="90"/>
      <c r="T6" s="32" t="s">
        <v>25</v>
      </c>
      <c r="U6" s="1"/>
      <c r="V6" s="1"/>
    </row>
    <row r="7" spans="1:22" ht="51.9" customHeight="1" x14ac:dyDescent="0.3">
      <c r="A7" s="21" t="s">
        <v>26</v>
      </c>
      <c r="B7" s="38" t="s">
        <v>27</v>
      </c>
      <c r="C7" s="93" t="s">
        <v>28</v>
      </c>
      <c r="D7" s="93"/>
      <c r="E7" s="21" t="s">
        <v>29</v>
      </c>
      <c r="F7" s="20" t="s">
        <v>30</v>
      </c>
      <c r="G7" s="81" t="s">
        <v>31</v>
      </c>
      <c r="H7" s="81"/>
      <c r="I7" s="81"/>
      <c r="J7" s="81"/>
      <c r="K7" s="81"/>
      <c r="L7" s="81"/>
      <c r="M7" s="81"/>
      <c r="N7" s="53" t="s">
        <v>32</v>
      </c>
      <c r="O7" s="54"/>
      <c r="P7" s="21" t="s">
        <v>33</v>
      </c>
      <c r="Q7" s="21" t="s">
        <v>34</v>
      </c>
      <c r="R7" s="21" t="s">
        <v>35</v>
      </c>
      <c r="S7" s="21" t="s">
        <v>36</v>
      </c>
      <c r="T7" s="42" t="s">
        <v>37</v>
      </c>
      <c r="U7" s="1"/>
      <c r="V7" s="1"/>
    </row>
    <row r="8" spans="1:22" x14ac:dyDescent="0.3">
      <c r="A8" s="17"/>
      <c r="B8" s="17"/>
      <c r="C8" s="17" t="s">
        <v>38</v>
      </c>
      <c r="D8" s="17" t="s">
        <v>39</v>
      </c>
      <c r="E8" s="17"/>
      <c r="F8" s="19" t="s">
        <v>38</v>
      </c>
      <c r="G8" s="19" t="s">
        <v>40</v>
      </c>
      <c r="H8" s="19" t="s">
        <v>41</v>
      </c>
      <c r="I8" s="19" t="s">
        <v>42</v>
      </c>
      <c r="J8" s="19" t="s">
        <v>43</v>
      </c>
      <c r="K8" s="19" t="s">
        <v>44</v>
      </c>
      <c r="L8" s="19" t="s">
        <v>45</v>
      </c>
      <c r="M8" s="19" t="s">
        <v>41</v>
      </c>
      <c r="N8" s="19" t="s">
        <v>46</v>
      </c>
      <c r="O8" s="19" t="s">
        <v>47</v>
      </c>
      <c r="P8" s="17"/>
      <c r="Q8" s="17"/>
      <c r="R8" s="17"/>
      <c r="S8" s="22"/>
      <c r="T8" s="33"/>
      <c r="U8" s="1"/>
      <c r="V8" s="1"/>
    </row>
    <row r="9" spans="1:22" ht="70.349999999999994" customHeight="1" x14ac:dyDescent="0.3">
      <c r="A9" s="23" t="s">
        <v>48</v>
      </c>
      <c r="B9" s="24"/>
      <c r="C9" s="23" t="s">
        <v>49</v>
      </c>
      <c r="D9" s="24"/>
      <c r="E9" s="23" t="s">
        <v>50</v>
      </c>
      <c r="F9" s="25" t="s">
        <v>51</v>
      </c>
      <c r="G9" s="25" t="s">
        <v>52</v>
      </c>
      <c r="H9" s="25" t="s">
        <v>53</v>
      </c>
      <c r="I9" s="25" t="s">
        <v>54</v>
      </c>
      <c r="J9" s="25" t="s">
        <v>55</v>
      </c>
      <c r="K9" s="25" t="s">
        <v>56</v>
      </c>
      <c r="L9" s="25" t="s">
        <v>57</v>
      </c>
      <c r="M9" s="25" t="s">
        <v>53</v>
      </c>
      <c r="N9" s="25"/>
      <c r="O9" s="25"/>
      <c r="P9" s="26"/>
      <c r="Q9" s="26"/>
      <c r="R9" s="26"/>
      <c r="S9" s="27"/>
      <c r="T9" s="28"/>
      <c r="U9" s="1"/>
      <c r="V9" s="1"/>
    </row>
    <row r="10" spans="1:22" ht="181.5" customHeight="1" x14ac:dyDescent="0.3">
      <c r="A10" s="58" t="s">
        <v>58</v>
      </c>
      <c r="B10" s="76" t="s">
        <v>59</v>
      </c>
      <c r="C10" s="57" t="s">
        <v>60</v>
      </c>
      <c r="D10" s="57" t="s">
        <v>61</v>
      </c>
      <c r="E10" s="76" t="s">
        <v>62</v>
      </c>
      <c r="F10" s="5" t="s">
        <v>63</v>
      </c>
      <c r="G10" s="3" t="s">
        <v>64</v>
      </c>
      <c r="H10" s="29" t="s">
        <v>65</v>
      </c>
      <c r="I10" s="3" t="s">
        <v>66</v>
      </c>
      <c r="J10" s="73" t="s">
        <v>67</v>
      </c>
      <c r="K10" s="3" t="s">
        <v>68</v>
      </c>
      <c r="L10" s="3" t="s">
        <v>69</v>
      </c>
      <c r="M10" s="29" t="s">
        <v>70</v>
      </c>
      <c r="N10" s="6" t="s">
        <v>71</v>
      </c>
      <c r="O10" s="48">
        <v>273507000</v>
      </c>
      <c r="P10" s="46">
        <v>0</v>
      </c>
      <c r="Q10" s="47">
        <v>0.05</v>
      </c>
      <c r="R10" s="47">
        <v>0</v>
      </c>
      <c r="S10" s="45">
        <f>O10*(1-SUM(P10:R10))</f>
        <v>259831650</v>
      </c>
      <c r="T10" s="34">
        <f>S10</f>
        <v>259831650</v>
      </c>
      <c r="U10" s="1"/>
      <c r="V10" s="44"/>
    </row>
    <row r="11" spans="1:22" ht="59.1" customHeight="1" x14ac:dyDescent="0.3">
      <c r="A11" s="58"/>
      <c r="B11" s="77"/>
      <c r="C11" s="57"/>
      <c r="D11" s="57"/>
      <c r="E11" s="77"/>
      <c r="F11" s="3" t="s">
        <v>72</v>
      </c>
      <c r="G11" s="3" t="s">
        <v>73</v>
      </c>
      <c r="H11" s="29" t="s">
        <v>74</v>
      </c>
      <c r="I11" s="3" t="s">
        <v>75</v>
      </c>
      <c r="J11" s="74"/>
      <c r="K11" s="3" t="s">
        <v>76</v>
      </c>
      <c r="L11" s="3" t="s">
        <v>77</v>
      </c>
      <c r="M11" s="29" t="s">
        <v>78</v>
      </c>
      <c r="N11" s="3" t="s">
        <v>79</v>
      </c>
      <c r="O11" s="45">
        <v>1989390</v>
      </c>
      <c r="P11" s="46">
        <v>0</v>
      </c>
      <c r="Q11" s="47">
        <v>0.05</v>
      </c>
      <c r="R11" s="47">
        <v>0</v>
      </c>
      <c r="S11" s="45">
        <f t="shared" ref="S11:S36" si="0">O11*(1-SUM(P11:R11))</f>
        <v>1889920.5</v>
      </c>
      <c r="T11" s="34">
        <f t="shared" ref="T11:T36" si="1">S11</f>
        <v>1889920.5</v>
      </c>
      <c r="U11" s="1"/>
      <c r="V11" s="1"/>
    </row>
    <row r="12" spans="1:22" ht="117.75" customHeight="1" x14ac:dyDescent="0.3">
      <c r="A12" s="58"/>
      <c r="B12" s="77"/>
      <c r="C12" s="57"/>
      <c r="D12" s="57"/>
      <c r="E12" s="77"/>
      <c r="F12" s="3" t="s">
        <v>80</v>
      </c>
      <c r="G12" s="3" t="s">
        <v>81</v>
      </c>
      <c r="H12" s="29" t="s">
        <v>82</v>
      </c>
      <c r="I12" s="3" t="s">
        <v>83</v>
      </c>
      <c r="J12" s="74"/>
      <c r="K12" s="5" t="s">
        <v>84</v>
      </c>
      <c r="L12" s="3" t="s">
        <v>85</v>
      </c>
      <c r="M12" s="29" t="s">
        <v>86</v>
      </c>
      <c r="N12" s="3" t="s">
        <v>87</v>
      </c>
      <c r="O12" s="48">
        <v>263953326</v>
      </c>
      <c r="P12" s="46">
        <v>0</v>
      </c>
      <c r="Q12" s="47">
        <v>0.05</v>
      </c>
      <c r="R12" s="47">
        <v>0</v>
      </c>
      <c r="S12" s="45">
        <f t="shared" si="0"/>
        <v>250755659.69999999</v>
      </c>
      <c r="T12" s="34">
        <f t="shared" si="1"/>
        <v>250755659.69999999</v>
      </c>
      <c r="U12" s="1"/>
      <c r="V12" s="1"/>
    </row>
    <row r="13" spans="1:22" ht="159" customHeight="1" x14ac:dyDescent="0.3">
      <c r="A13" s="58"/>
      <c r="B13" s="78"/>
      <c r="C13" s="57"/>
      <c r="D13" s="57"/>
      <c r="E13" s="77"/>
      <c r="F13" s="3" t="s">
        <v>88</v>
      </c>
      <c r="G13" s="3" t="s">
        <v>89</v>
      </c>
      <c r="H13" s="29" t="s">
        <v>90</v>
      </c>
      <c r="I13" s="3" t="s">
        <v>91</v>
      </c>
      <c r="J13" s="74"/>
      <c r="K13" s="3" t="s">
        <v>92</v>
      </c>
      <c r="L13" s="4" t="s">
        <v>93</v>
      </c>
      <c r="M13" s="29" t="s">
        <v>94</v>
      </c>
      <c r="N13" s="3" t="s">
        <v>95</v>
      </c>
      <c r="O13" s="45">
        <v>31284000</v>
      </c>
      <c r="P13" s="46">
        <v>0</v>
      </c>
      <c r="Q13" s="47">
        <v>0.05</v>
      </c>
      <c r="R13" s="47">
        <v>0</v>
      </c>
      <c r="S13" s="45">
        <f t="shared" si="0"/>
        <v>29719800</v>
      </c>
      <c r="T13" s="34">
        <f t="shared" si="1"/>
        <v>29719800</v>
      </c>
      <c r="U13" s="1"/>
      <c r="V13" s="1"/>
    </row>
    <row r="14" spans="1:22" ht="86.1" customHeight="1" x14ac:dyDescent="0.3">
      <c r="A14" s="58"/>
      <c r="B14" s="3" t="s">
        <v>96</v>
      </c>
      <c r="C14" s="57"/>
      <c r="D14" s="57"/>
      <c r="E14" s="78"/>
      <c r="F14" s="3" t="s">
        <v>97</v>
      </c>
      <c r="G14" s="3" t="s">
        <v>98</v>
      </c>
      <c r="H14" s="29" t="s">
        <v>90</v>
      </c>
      <c r="I14" s="3" t="s">
        <v>99</v>
      </c>
      <c r="J14" s="74"/>
      <c r="K14" s="3" t="s">
        <v>100</v>
      </c>
      <c r="L14" s="9">
        <v>1500</v>
      </c>
      <c r="M14" s="29" t="s">
        <v>101</v>
      </c>
      <c r="N14" s="3" t="s">
        <v>102</v>
      </c>
      <c r="O14" s="45">
        <v>292500000</v>
      </c>
      <c r="P14" s="46">
        <v>0.01</v>
      </c>
      <c r="Q14" s="47">
        <v>0.1</v>
      </c>
      <c r="R14" s="47">
        <v>0</v>
      </c>
      <c r="S14" s="45">
        <f t="shared" si="0"/>
        <v>260325000</v>
      </c>
      <c r="T14" s="34">
        <f t="shared" si="1"/>
        <v>260325000</v>
      </c>
      <c r="U14" s="1"/>
      <c r="V14" s="1"/>
    </row>
    <row r="15" spans="1:22" ht="78" customHeight="1" x14ac:dyDescent="0.3">
      <c r="A15" s="55" t="s">
        <v>103</v>
      </c>
      <c r="B15" s="5" t="s">
        <v>104</v>
      </c>
      <c r="C15" s="57"/>
      <c r="D15" s="57"/>
      <c r="E15" s="57" t="s">
        <v>105</v>
      </c>
      <c r="F15" s="3" t="s">
        <v>106</v>
      </c>
      <c r="G15" s="3" t="s">
        <v>107</v>
      </c>
      <c r="H15" s="29" t="s">
        <v>108</v>
      </c>
      <c r="I15" s="5" t="s">
        <v>109</v>
      </c>
      <c r="J15" s="74"/>
      <c r="K15" s="5" t="s">
        <v>110</v>
      </c>
      <c r="L15" s="5" t="s">
        <v>111</v>
      </c>
      <c r="M15" s="29" t="s">
        <v>112</v>
      </c>
      <c r="N15" s="3" t="s">
        <v>113</v>
      </c>
      <c r="O15" s="45">
        <v>588412500</v>
      </c>
      <c r="P15" s="46">
        <v>0.05</v>
      </c>
      <c r="Q15" s="47">
        <v>0.05</v>
      </c>
      <c r="R15" s="47">
        <v>0</v>
      </c>
      <c r="S15" s="45">
        <f t="shared" si="0"/>
        <v>529571250</v>
      </c>
      <c r="T15" s="34">
        <f t="shared" si="1"/>
        <v>529571250</v>
      </c>
      <c r="U15" s="1"/>
      <c r="V15" s="1"/>
    </row>
    <row r="16" spans="1:22" ht="71.099999999999994" customHeight="1" x14ac:dyDescent="0.3">
      <c r="A16" s="56"/>
      <c r="B16" s="5" t="s">
        <v>114</v>
      </c>
      <c r="C16" s="57"/>
      <c r="D16" s="57"/>
      <c r="E16" s="57"/>
      <c r="F16" s="3" t="s">
        <v>115</v>
      </c>
      <c r="G16" s="3" t="s">
        <v>116</v>
      </c>
      <c r="H16" s="29" t="s">
        <v>108</v>
      </c>
      <c r="I16" s="3" t="s">
        <v>117</v>
      </c>
      <c r="J16" s="74"/>
      <c r="K16" s="5" t="s">
        <v>118</v>
      </c>
      <c r="L16" s="3" t="s">
        <v>119</v>
      </c>
      <c r="M16" s="29" t="s">
        <v>120</v>
      </c>
      <c r="N16" s="3" t="s">
        <v>121</v>
      </c>
      <c r="O16" s="34">
        <v>187024500</v>
      </c>
      <c r="P16" s="46">
        <v>0.05</v>
      </c>
      <c r="Q16" s="47">
        <v>0.05</v>
      </c>
      <c r="R16" s="47">
        <v>0</v>
      </c>
      <c r="S16" s="45">
        <f t="shared" si="0"/>
        <v>168322050</v>
      </c>
      <c r="T16" s="34">
        <f t="shared" si="1"/>
        <v>168322050</v>
      </c>
      <c r="U16" s="1"/>
      <c r="V16" s="1"/>
    </row>
    <row r="17" spans="1:22" ht="71.099999999999994" customHeight="1" x14ac:dyDescent="0.3">
      <c r="A17" s="58" t="s">
        <v>122</v>
      </c>
      <c r="B17" s="3" t="s">
        <v>123</v>
      </c>
      <c r="C17" s="57"/>
      <c r="D17" s="57"/>
      <c r="E17" s="57" t="s">
        <v>124</v>
      </c>
      <c r="F17" s="5" t="s">
        <v>125</v>
      </c>
      <c r="G17" s="5" t="s">
        <v>126</v>
      </c>
      <c r="H17" s="29" t="s">
        <v>127</v>
      </c>
      <c r="I17" s="3" t="s">
        <v>128</v>
      </c>
      <c r="J17" s="74"/>
      <c r="K17" s="3" t="s">
        <v>129</v>
      </c>
      <c r="L17" s="5" t="s">
        <v>130</v>
      </c>
      <c r="M17" s="29" t="s">
        <v>131</v>
      </c>
      <c r="N17" s="29" t="s">
        <v>132</v>
      </c>
      <c r="O17" s="49">
        <v>717015000</v>
      </c>
      <c r="P17" s="46">
        <v>0</v>
      </c>
      <c r="Q17" s="47">
        <v>0.05</v>
      </c>
      <c r="R17" s="47">
        <v>0</v>
      </c>
      <c r="S17" s="45">
        <f t="shared" si="0"/>
        <v>681164250</v>
      </c>
      <c r="T17" s="34">
        <f t="shared" si="1"/>
        <v>681164250</v>
      </c>
      <c r="U17" s="1"/>
      <c r="V17" s="1"/>
    </row>
    <row r="18" spans="1:22" ht="103.5" customHeight="1" x14ac:dyDescent="0.3">
      <c r="A18" s="58"/>
      <c r="B18" s="5" t="s">
        <v>133</v>
      </c>
      <c r="C18" s="57"/>
      <c r="D18" s="57"/>
      <c r="E18" s="57"/>
      <c r="F18" s="3" t="s">
        <v>134</v>
      </c>
      <c r="G18" s="3" t="s">
        <v>135</v>
      </c>
      <c r="H18" s="29" t="s">
        <v>127</v>
      </c>
      <c r="I18" s="3" t="s">
        <v>128</v>
      </c>
      <c r="J18" s="74"/>
      <c r="K18" s="3" t="s">
        <v>136</v>
      </c>
      <c r="L18" s="5" t="s">
        <v>137</v>
      </c>
      <c r="M18" s="29" t="s">
        <v>138</v>
      </c>
      <c r="N18" s="3" t="s">
        <v>139</v>
      </c>
      <c r="O18" s="49">
        <v>493662000</v>
      </c>
      <c r="P18" s="46">
        <v>0.05</v>
      </c>
      <c r="Q18" s="47">
        <v>0.05</v>
      </c>
      <c r="R18" s="47">
        <v>0</v>
      </c>
      <c r="S18" s="45">
        <f t="shared" si="0"/>
        <v>444295800</v>
      </c>
      <c r="T18" s="34">
        <f t="shared" si="1"/>
        <v>444295800</v>
      </c>
      <c r="U18" s="1"/>
      <c r="V18" s="1"/>
    </row>
    <row r="19" spans="1:22" ht="114.75" customHeight="1" x14ac:dyDescent="0.3">
      <c r="A19" s="60" t="s">
        <v>140</v>
      </c>
      <c r="B19" s="3" t="s">
        <v>141</v>
      </c>
      <c r="C19" s="57"/>
      <c r="D19" s="57"/>
      <c r="E19" s="3" t="s">
        <v>142</v>
      </c>
      <c r="F19" s="3" t="s">
        <v>143</v>
      </c>
      <c r="G19" s="3" t="s">
        <v>144</v>
      </c>
      <c r="H19" s="29" t="s">
        <v>145</v>
      </c>
      <c r="I19" s="3" t="s">
        <v>146</v>
      </c>
      <c r="J19" s="74"/>
      <c r="K19" s="5" t="s">
        <v>147</v>
      </c>
      <c r="L19" s="5" t="s">
        <v>148</v>
      </c>
      <c r="M19" s="29" t="s">
        <v>149</v>
      </c>
      <c r="N19" s="3" t="s">
        <v>150</v>
      </c>
      <c r="O19" s="45">
        <v>198480564</v>
      </c>
      <c r="P19" s="46">
        <v>0.05</v>
      </c>
      <c r="Q19" s="47">
        <v>0.1</v>
      </c>
      <c r="R19" s="47">
        <v>0</v>
      </c>
      <c r="S19" s="45">
        <f t="shared" si="0"/>
        <v>168708479.40000001</v>
      </c>
      <c r="T19" s="34">
        <f t="shared" si="1"/>
        <v>168708479.40000001</v>
      </c>
      <c r="U19" s="1"/>
      <c r="V19" s="1"/>
    </row>
    <row r="20" spans="1:22" ht="87" customHeight="1" x14ac:dyDescent="0.3">
      <c r="A20" s="60"/>
      <c r="B20" s="3" t="s">
        <v>151</v>
      </c>
      <c r="C20" s="57"/>
      <c r="D20" s="57"/>
      <c r="E20" s="7" t="s">
        <v>152</v>
      </c>
      <c r="F20" s="2" t="s">
        <v>153</v>
      </c>
      <c r="G20" s="2" t="s">
        <v>154</v>
      </c>
      <c r="H20" s="40" t="s">
        <v>145</v>
      </c>
      <c r="I20" s="2" t="s">
        <v>155</v>
      </c>
      <c r="J20" s="74"/>
      <c r="K20" s="7" t="s">
        <v>156</v>
      </c>
      <c r="L20" s="8" t="s">
        <v>157</v>
      </c>
      <c r="M20" s="29" t="s">
        <v>158</v>
      </c>
      <c r="N20" s="3" t="s">
        <v>159</v>
      </c>
      <c r="O20" s="45">
        <v>348465000</v>
      </c>
      <c r="P20" s="46">
        <v>0.05</v>
      </c>
      <c r="Q20" s="47">
        <v>0.05</v>
      </c>
      <c r="R20" s="47">
        <v>0</v>
      </c>
      <c r="S20" s="45">
        <f t="shared" si="0"/>
        <v>313618500</v>
      </c>
      <c r="T20" s="34">
        <f t="shared" si="1"/>
        <v>313618500</v>
      </c>
      <c r="U20" s="1"/>
      <c r="V20" s="1"/>
    </row>
    <row r="21" spans="1:22" ht="114.9" customHeight="1" x14ac:dyDescent="0.3">
      <c r="A21" s="30" t="s">
        <v>160</v>
      </c>
      <c r="B21" s="3" t="s">
        <v>161</v>
      </c>
      <c r="C21" s="57"/>
      <c r="D21" s="57"/>
      <c r="E21" s="3" t="s">
        <v>162</v>
      </c>
      <c r="F21" s="3" t="s">
        <v>163</v>
      </c>
      <c r="G21" s="3" t="s">
        <v>164</v>
      </c>
      <c r="H21" s="29" t="s">
        <v>165</v>
      </c>
      <c r="I21" s="3" t="s">
        <v>166</v>
      </c>
      <c r="J21" s="74"/>
      <c r="K21" s="3" t="s">
        <v>167</v>
      </c>
      <c r="L21" s="3" t="s">
        <v>168</v>
      </c>
      <c r="M21" s="29" t="s">
        <v>169</v>
      </c>
      <c r="N21" s="3" t="s">
        <v>170</v>
      </c>
      <c r="O21" s="50">
        <v>1127958000</v>
      </c>
      <c r="P21" s="46">
        <v>0.05</v>
      </c>
      <c r="Q21" s="47">
        <v>0.05</v>
      </c>
      <c r="R21" s="47">
        <v>0</v>
      </c>
      <c r="S21" s="45">
        <f t="shared" si="0"/>
        <v>1015162200</v>
      </c>
      <c r="T21" s="34">
        <f t="shared" si="1"/>
        <v>1015162200</v>
      </c>
      <c r="U21" s="1"/>
      <c r="V21" s="1"/>
    </row>
    <row r="22" spans="1:22" ht="126.9" customHeight="1" x14ac:dyDescent="0.3">
      <c r="A22" s="4" t="s">
        <v>171</v>
      </c>
      <c r="B22" s="3" t="s">
        <v>298</v>
      </c>
      <c r="C22" s="57"/>
      <c r="D22" s="57"/>
      <c r="E22" s="3" t="s">
        <v>172</v>
      </c>
      <c r="F22" s="3" t="s">
        <v>173</v>
      </c>
      <c r="G22" s="3" t="s">
        <v>174</v>
      </c>
      <c r="H22" s="29" t="s">
        <v>175</v>
      </c>
      <c r="I22" s="5" t="s">
        <v>176</v>
      </c>
      <c r="J22" s="74"/>
      <c r="K22" s="5" t="s">
        <v>177</v>
      </c>
      <c r="L22" s="3" t="s">
        <v>178</v>
      </c>
      <c r="M22" s="29" t="s">
        <v>179</v>
      </c>
      <c r="N22" s="3" t="s">
        <v>180</v>
      </c>
      <c r="O22" s="45">
        <v>325286830</v>
      </c>
      <c r="P22" s="46">
        <v>0.05</v>
      </c>
      <c r="Q22" s="47">
        <v>0.05</v>
      </c>
      <c r="R22" s="47">
        <v>0</v>
      </c>
      <c r="S22" s="45">
        <f t="shared" si="0"/>
        <v>292758147</v>
      </c>
      <c r="T22" s="34">
        <f t="shared" si="1"/>
        <v>292758147</v>
      </c>
      <c r="U22" s="1"/>
      <c r="V22" s="1"/>
    </row>
    <row r="23" spans="1:22" ht="180.9" customHeight="1" x14ac:dyDescent="0.3">
      <c r="A23" s="30" t="s">
        <v>181</v>
      </c>
      <c r="B23" s="3" t="s">
        <v>182</v>
      </c>
      <c r="C23" s="57"/>
      <c r="D23" s="57"/>
      <c r="E23" s="3" t="s">
        <v>183</v>
      </c>
      <c r="F23" s="6" t="s">
        <v>184</v>
      </c>
      <c r="G23" s="3" t="s">
        <v>185</v>
      </c>
      <c r="H23" s="29" t="s">
        <v>186</v>
      </c>
      <c r="I23" s="8" t="s">
        <v>187</v>
      </c>
      <c r="J23" s="74"/>
      <c r="K23" s="7" t="s">
        <v>188</v>
      </c>
      <c r="L23" s="2" t="s">
        <v>189</v>
      </c>
      <c r="M23" s="29" t="s">
        <v>190</v>
      </c>
      <c r="N23" s="3" t="s">
        <v>191</v>
      </c>
      <c r="O23" s="45">
        <v>448979624</v>
      </c>
      <c r="P23" s="46">
        <v>0.05</v>
      </c>
      <c r="Q23" s="47">
        <v>0.05</v>
      </c>
      <c r="R23" s="47">
        <v>0</v>
      </c>
      <c r="S23" s="45">
        <f t="shared" si="0"/>
        <v>404081661.60000002</v>
      </c>
      <c r="T23" s="34">
        <f t="shared" si="1"/>
        <v>404081661.60000002</v>
      </c>
      <c r="U23" s="1"/>
      <c r="V23" s="1"/>
    </row>
    <row r="24" spans="1:22" ht="113.1" customHeight="1" x14ac:dyDescent="0.3">
      <c r="A24" s="30" t="s">
        <v>192</v>
      </c>
      <c r="B24" s="3" t="s">
        <v>193</v>
      </c>
      <c r="C24" s="57"/>
      <c r="D24" s="57"/>
      <c r="E24" s="31" t="s">
        <v>194</v>
      </c>
      <c r="F24" s="2" t="s">
        <v>193</v>
      </c>
      <c r="G24" s="7" t="s">
        <v>195</v>
      </c>
      <c r="H24" s="41" t="s">
        <v>196</v>
      </c>
      <c r="I24" s="3" t="s">
        <v>197</v>
      </c>
      <c r="J24" s="74"/>
      <c r="K24" s="3" t="s">
        <v>198</v>
      </c>
      <c r="L24" s="3" t="s">
        <v>199</v>
      </c>
      <c r="M24" s="29" t="s">
        <v>200</v>
      </c>
      <c r="N24" s="3" t="s">
        <v>201</v>
      </c>
      <c r="O24" s="45">
        <v>507000000</v>
      </c>
      <c r="P24" s="46">
        <v>0.1</v>
      </c>
      <c r="Q24" s="47">
        <v>0.1</v>
      </c>
      <c r="R24" s="47">
        <v>0</v>
      </c>
      <c r="S24" s="45">
        <f t="shared" si="0"/>
        <v>405600000</v>
      </c>
      <c r="T24" s="34">
        <f t="shared" si="1"/>
        <v>405600000</v>
      </c>
      <c r="U24" s="1"/>
      <c r="V24" s="1"/>
    </row>
    <row r="25" spans="1:22" ht="128.1" customHeight="1" x14ac:dyDescent="0.3">
      <c r="A25" s="58" t="s">
        <v>202</v>
      </c>
      <c r="B25" s="5" t="s">
        <v>203</v>
      </c>
      <c r="C25" s="57"/>
      <c r="D25" s="57"/>
      <c r="E25" s="57" t="s">
        <v>204</v>
      </c>
      <c r="F25" s="3" t="s">
        <v>205</v>
      </c>
      <c r="G25" s="6" t="s">
        <v>206</v>
      </c>
      <c r="H25" s="29" t="s">
        <v>207</v>
      </c>
      <c r="I25" s="51" t="s">
        <v>208</v>
      </c>
      <c r="J25" s="74"/>
      <c r="K25" s="3" t="s">
        <v>209</v>
      </c>
      <c r="L25" s="3" t="s">
        <v>210</v>
      </c>
      <c r="M25" s="29" t="s">
        <v>211</v>
      </c>
      <c r="N25" s="3" t="s">
        <v>300</v>
      </c>
      <c r="O25" s="45">
        <f>1183055250+413409750</f>
        <v>1596465000</v>
      </c>
      <c r="P25" s="46">
        <v>0.01</v>
      </c>
      <c r="Q25" s="46">
        <v>0.01</v>
      </c>
      <c r="R25" s="47">
        <v>0</v>
      </c>
      <c r="S25" s="45">
        <f t="shared" si="0"/>
        <v>1564535700</v>
      </c>
      <c r="T25" s="34">
        <f t="shared" si="1"/>
        <v>1564535700</v>
      </c>
      <c r="U25" s="1"/>
      <c r="V25" s="1"/>
    </row>
    <row r="26" spans="1:22" ht="99" customHeight="1" x14ac:dyDescent="0.3">
      <c r="A26" s="58"/>
      <c r="B26" s="5" t="s">
        <v>212</v>
      </c>
      <c r="C26" s="57"/>
      <c r="D26" s="57"/>
      <c r="E26" s="57"/>
      <c r="F26" s="5" t="s">
        <v>213</v>
      </c>
      <c r="G26" s="3" t="s">
        <v>214</v>
      </c>
      <c r="H26" s="39" t="s">
        <v>207</v>
      </c>
      <c r="I26" s="52"/>
      <c r="J26" s="74"/>
      <c r="K26" s="29" t="s">
        <v>215</v>
      </c>
      <c r="L26" s="3" t="s">
        <v>216</v>
      </c>
      <c r="M26" s="29" t="s">
        <v>217</v>
      </c>
      <c r="N26" s="3" t="s">
        <v>301</v>
      </c>
      <c r="O26" s="45">
        <f>13669500+10227750</f>
        <v>23897250</v>
      </c>
      <c r="P26" s="46">
        <v>0.01</v>
      </c>
      <c r="Q26" s="46">
        <v>0.05</v>
      </c>
      <c r="R26" s="47">
        <v>0</v>
      </c>
      <c r="S26" s="45">
        <f t="shared" si="0"/>
        <v>22463415</v>
      </c>
      <c r="T26" s="34">
        <f t="shared" si="1"/>
        <v>22463415</v>
      </c>
      <c r="U26" s="1"/>
      <c r="V26" s="1"/>
    </row>
    <row r="27" spans="1:22" ht="114.9" customHeight="1" x14ac:dyDescent="0.3">
      <c r="A27" s="58"/>
      <c r="B27" s="5" t="s">
        <v>218</v>
      </c>
      <c r="C27" s="57"/>
      <c r="D27" s="57"/>
      <c r="E27" s="57"/>
      <c r="F27" s="3" t="s">
        <v>219</v>
      </c>
      <c r="G27" s="5" t="s">
        <v>220</v>
      </c>
      <c r="H27" s="39" t="s">
        <v>207</v>
      </c>
      <c r="I27" s="52"/>
      <c r="J27" s="74"/>
      <c r="K27" s="3" t="s">
        <v>221</v>
      </c>
      <c r="L27" s="3" t="s">
        <v>222</v>
      </c>
      <c r="M27" s="29" t="s">
        <v>217</v>
      </c>
      <c r="N27" s="29" t="s">
        <v>302</v>
      </c>
      <c r="O27" s="48">
        <f>283822500+183553500</f>
        <v>467376000</v>
      </c>
      <c r="P27" s="46">
        <v>0.05</v>
      </c>
      <c r="Q27" s="46">
        <v>0.1</v>
      </c>
      <c r="R27" s="47">
        <v>0</v>
      </c>
      <c r="S27" s="45">
        <f t="shared" si="0"/>
        <v>397269600</v>
      </c>
      <c r="T27" s="34">
        <f t="shared" si="1"/>
        <v>397269600</v>
      </c>
      <c r="U27" s="1"/>
      <c r="V27" s="1"/>
    </row>
    <row r="28" spans="1:22" ht="66.900000000000006" customHeight="1" x14ac:dyDescent="0.3">
      <c r="A28" s="58"/>
      <c r="B28" s="5" t="s">
        <v>223</v>
      </c>
      <c r="C28" s="57"/>
      <c r="D28" s="57"/>
      <c r="E28" s="57"/>
      <c r="F28" s="3" t="s">
        <v>224</v>
      </c>
      <c r="G28" s="3" t="s">
        <v>225</v>
      </c>
      <c r="H28" s="39" t="s">
        <v>207</v>
      </c>
      <c r="I28" s="52"/>
      <c r="J28" s="74"/>
      <c r="K28" s="3" t="s">
        <v>226</v>
      </c>
      <c r="L28" s="3" t="s">
        <v>227</v>
      </c>
      <c r="M28" s="29" t="s">
        <v>217</v>
      </c>
      <c r="N28" s="3" t="s">
        <v>228</v>
      </c>
      <c r="O28" s="45">
        <v>459907500</v>
      </c>
      <c r="P28" s="46">
        <v>0.05</v>
      </c>
      <c r="Q28" s="46">
        <v>0.1</v>
      </c>
      <c r="R28" s="47">
        <v>0</v>
      </c>
      <c r="S28" s="45">
        <f t="shared" si="0"/>
        <v>390921375</v>
      </c>
      <c r="T28" s="34">
        <f t="shared" si="1"/>
        <v>390921375</v>
      </c>
      <c r="U28" s="1"/>
      <c r="V28" s="1"/>
    </row>
    <row r="29" spans="1:22" ht="114.9" customHeight="1" x14ac:dyDescent="0.3">
      <c r="A29" s="58"/>
      <c r="B29" s="5" t="s">
        <v>229</v>
      </c>
      <c r="C29" s="57"/>
      <c r="D29" s="57"/>
      <c r="E29" s="57"/>
      <c r="F29" s="7" t="s">
        <v>230</v>
      </c>
      <c r="G29" s="7" t="s">
        <v>231</v>
      </c>
      <c r="H29" s="29" t="s">
        <v>207</v>
      </c>
      <c r="I29" s="52"/>
      <c r="J29" s="74"/>
      <c r="K29" s="7" t="s">
        <v>232</v>
      </c>
      <c r="L29" s="2" t="s">
        <v>210</v>
      </c>
      <c r="M29" s="29" t="s">
        <v>233</v>
      </c>
      <c r="N29" s="3" t="s">
        <v>303</v>
      </c>
      <c r="O29" s="45">
        <f>115150711+40280950</f>
        <v>155431661</v>
      </c>
      <c r="P29" s="46">
        <v>0.01</v>
      </c>
      <c r="Q29" s="46">
        <v>0.05</v>
      </c>
      <c r="R29" s="47">
        <v>0</v>
      </c>
      <c r="S29" s="45">
        <f t="shared" si="0"/>
        <v>146105761.34</v>
      </c>
      <c r="T29" s="34">
        <f t="shared" si="1"/>
        <v>146105761.34</v>
      </c>
      <c r="U29" s="1"/>
      <c r="V29" s="1"/>
    </row>
    <row r="30" spans="1:22" ht="102" customHeight="1" x14ac:dyDescent="0.3">
      <c r="A30" s="59" t="s">
        <v>234</v>
      </c>
      <c r="B30" s="3" t="s">
        <v>235</v>
      </c>
      <c r="C30" s="57"/>
      <c r="D30" s="57"/>
      <c r="E30" s="3" t="s">
        <v>236</v>
      </c>
      <c r="F30" s="3" t="s">
        <v>237</v>
      </c>
      <c r="G30" s="3" t="s">
        <v>238</v>
      </c>
      <c r="H30" s="3" t="s">
        <v>239</v>
      </c>
      <c r="I30" s="5" t="s">
        <v>240</v>
      </c>
      <c r="J30" s="74"/>
      <c r="K30" s="3" t="s">
        <v>241</v>
      </c>
      <c r="L30" s="3" t="s">
        <v>242</v>
      </c>
      <c r="M30" s="29" t="s">
        <v>243</v>
      </c>
      <c r="N30" s="3" t="s">
        <v>244</v>
      </c>
      <c r="O30" s="45">
        <v>2411906250</v>
      </c>
      <c r="P30" s="46">
        <v>0.01</v>
      </c>
      <c r="Q30" s="46">
        <v>0.01</v>
      </c>
      <c r="R30" s="47">
        <v>0</v>
      </c>
      <c r="S30" s="45">
        <f t="shared" si="0"/>
        <v>2363668125</v>
      </c>
      <c r="T30" s="34">
        <f t="shared" si="1"/>
        <v>2363668125</v>
      </c>
      <c r="U30" s="1"/>
      <c r="V30" s="1"/>
    </row>
    <row r="31" spans="1:22" ht="140.1" customHeight="1" x14ac:dyDescent="0.3">
      <c r="A31" s="59"/>
      <c r="B31" s="3" t="s">
        <v>245</v>
      </c>
      <c r="C31" s="57"/>
      <c r="D31" s="57"/>
      <c r="E31" s="3" t="s">
        <v>246</v>
      </c>
      <c r="F31" s="2" t="s">
        <v>247</v>
      </c>
      <c r="G31" s="7" t="s">
        <v>248</v>
      </c>
      <c r="H31" s="3" t="s">
        <v>249</v>
      </c>
      <c r="I31" s="8" t="s">
        <v>250</v>
      </c>
      <c r="J31" s="74"/>
      <c r="K31" s="8" t="s">
        <v>251</v>
      </c>
      <c r="L31" s="7" t="s">
        <v>252</v>
      </c>
      <c r="M31" s="29" t="s">
        <v>253</v>
      </c>
      <c r="N31" s="3" t="s">
        <v>304</v>
      </c>
      <c r="O31" s="48">
        <f>7440792625+6590564750</f>
        <v>14031357375</v>
      </c>
      <c r="P31" s="46">
        <v>0.01</v>
      </c>
      <c r="Q31" s="46">
        <v>0.01</v>
      </c>
      <c r="R31" s="47">
        <v>0</v>
      </c>
      <c r="S31" s="45">
        <f t="shared" si="0"/>
        <v>13750730227.5</v>
      </c>
      <c r="T31" s="34">
        <f t="shared" si="1"/>
        <v>13750730227.5</v>
      </c>
      <c r="U31" s="1"/>
      <c r="V31" s="1"/>
    </row>
    <row r="32" spans="1:22" ht="134.1" customHeight="1" x14ac:dyDescent="0.3">
      <c r="A32" s="29" t="s">
        <v>254</v>
      </c>
      <c r="B32" s="3" t="s">
        <v>255</v>
      </c>
      <c r="C32" s="57"/>
      <c r="D32" s="57"/>
      <c r="E32" s="5" t="s">
        <v>256</v>
      </c>
      <c r="F32" s="3" t="s">
        <v>257</v>
      </c>
      <c r="G32" s="3" t="s">
        <v>258</v>
      </c>
      <c r="H32" s="2" t="s">
        <v>259</v>
      </c>
      <c r="I32" s="5" t="s">
        <v>260</v>
      </c>
      <c r="J32" s="74"/>
      <c r="K32" s="5" t="s">
        <v>261</v>
      </c>
      <c r="L32" s="3" t="s">
        <v>262</v>
      </c>
      <c r="M32" s="29" t="s">
        <v>263</v>
      </c>
      <c r="N32" s="3" t="s">
        <v>264</v>
      </c>
      <c r="O32" s="45">
        <v>920955750</v>
      </c>
      <c r="P32" s="46">
        <v>0.01</v>
      </c>
      <c r="Q32" s="46">
        <v>0.05</v>
      </c>
      <c r="R32" s="47">
        <v>0</v>
      </c>
      <c r="S32" s="45">
        <f t="shared" si="0"/>
        <v>865698405</v>
      </c>
      <c r="T32" s="34">
        <f t="shared" si="1"/>
        <v>865698405</v>
      </c>
    </row>
    <row r="33" spans="1:20" ht="111.9" customHeight="1" x14ac:dyDescent="0.3">
      <c r="A33" s="4" t="s">
        <v>265</v>
      </c>
      <c r="B33" s="3" t="s">
        <v>266</v>
      </c>
      <c r="C33" s="57"/>
      <c r="D33" s="57"/>
      <c r="E33" s="5" t="s">
        <v>267</v>
      </c>
      <c r="F33" s="3" t="s">
        <v>257</v>
      </c>
      <c r="G33" s="3" t="s">
        <v>268</v>
      </c>
      <c r="H33" s="2" t="s">
        <v>259</v>
      </c>
      <c r="I33" s="10" t="s">
        <v>269</v>
      </c>
      <c r="J33" s="74"/>
      <c r="K33" s="5" t="s">
        <v>261</v>
      </c>
      <c r="L33" s="3" t="s">
        <v>262</v>
      </c>
      <c r="M33" s="29" t="s">
        <v>270</v>
      </c>
      <c r="N33" s="3" t="s">
        <v>271</v>
      </c>
      <c r="O33" s="45">
        <v>171740000</v>
      </c>
      <c r="P33" s="46">
        <v>0.01</v>
      </c>
      <c r="Q33" s="46">
        <v>0.05</v>
      </c>
      <c r="R33" s="47">
        <v>0</v>
      </c>
      <c r="S33" s="45">
        <f t="shared" si="0"/>
        <v>161435600</v>
      </c>
      <c r="T33" s="34">
        <f t="shared" si="1"/>
        <v>161435600</v>
      </c>
    </row>
    <row r="34" spans="1:20" ht="98.1" customHeight="1" x14ac:dyDescent="0.3">
      <c r="A34" s="3" t="s">
        <v>272</v>
      </c>
      <c r="B34" s="3" t="s">
        <v>299</v>
      </c>
      <c r="C34" s="57"/>
      <c r="D34" s="57"/>
      <c r="E34" s="3" t="s">
        <v>273</v>
      </c>
      <c r="F34" s="3" t="s">
        <v>257</v>
      </c>
      <c r="G34" s="3" t="s">
        <v>274</v>
      </c>
      <c r="H34" s="29" t="s">
        <v>259</v>
      </c>
      <c r="I34" s="3" t="s">
        <v>275</v>
      </c>
      <c r="J34" s="74"/>
      <c r="K34" s="5" t="s">
        <v>276</v>
      </c>
      <c r="L34" s="3" t="s">
        <v>277</v>
      </c>
      <c r="M34" s="29" t="s">
        <v>278</v>
      </c>
      <c r="N34" s="3" t="s">
        <v>279</v>
      </c>
      <c r="O34" s="48">
        <v>1343163300</v>
      </c>
      <c r="P34" s="46">
        <v>0.01</v>
      </c>
      <c r="Q34" s="46">
        <v>0.05</v>
      </c>
      <c r="R34" s="47">
        <v>0</v>
      </c>
      <c r="S34" s="45">
        <f t="shared" si="0"/>
        <v>1262573502</v>
      </c>
      <c r="T34" s="34">
        <f t="shared" si="1"/>
        <v>1262573502</v>
      </c>
    </row>
    <row r="35" spans="1:20" ht="75.900000000000006" customHeight="1" x14ac:dyDescent="0.3">
      <c r="A35" s="57" t="s">
        <v>280</v>
      </c>
      <c r="B35" s="29" t="s">
        <v>281</v>
      </c>
      <c r="C35" s="57"/>
      <c r="D35" s="57"/>
      <c r="E35" s="3" t="s">
        <v>282</v>
      </c>
      <c r="F35" s="3" t="s">
        <v>283</v>
      </c>
      <c r="G35" s="3" t="s">
        <v>284</v>
      </c>
      <c r="H35" s="2" t="s">
        <v>285</v>
      </c>
      <c r="I35" s="3" t="s">
        <v>286</v>
      </c>
      <c r="J35" s="74"/>
      <c r="K35" s="3" t="s">
        <v>287</v>
      </c>
      <c r="L35" s="3" t="s">
        <v>242</v>
      </c>
      <c r="M35" s="29" t="s">
        <v>243</v>
      </c>
      <c r="N35" s="3" t="s">
        <v>288</v>
      </c>
      <c r="O35" s="48">
        <v>325650000</v>
      </c>
      <c r="P35" s="46">
        <v>0.05</v>
      </c>
      <c r="Q35" s="46">
        <v>0.05</v>
      </c>
      <c r="R35" s="47">
        <v>0</v>
      </c>
      <c r="S35" s="45">
        <f t="shared" si="0"/>
        <v>293085000</v>
      </c>
      <c r="T35" s="34">
        <f t="shared" si="1"/>
        <v>293085000</v>
      </c>
    </row>
    <row r="36" spans="1:20" ht="171.6" x14ac:dyDescent="0.3">
      <c r="A36" s="57"/>
      <c r="B36" s="3" t="s">
        <v>289</v>
      </c>
      <c r="C36" s="57"/>
      <c r="D36" s="57"/>
      <c r="E36" s="3" t="s">
        <v>290</v>
      </c>
      <c r="F36" s="3" t="s">
        <v>291</v>
      </c>
      <c r="G36" s="3" t="s">
        <v>292</v>
      </c>
      <c r="H36" s="29" t="s">
        <v>293</v>
      </c>
      <c r="I36" s="5" t="s">
        <v>294</v>
      </c>
      <c r="J36" s="75"/>
      <c r="K36" s="5" t="s">
        <v>295</v>
      </c>
      <c r="L36" s="3" t="s">
        <v>296</v>
      </c>
      <c r="M36" s="29" t="s">
        <v>297</v>
      </c>
      <c r="N36" s="3" t="s">
        <v>305</v>
      </c>
      <c r="O36" s="48">
        <f>57638380+90400440</f>
        <v>148038820</v>
      </c>
      <c r="P36" s="46">
        <v>0.01</v>
      </c>
      <c r="Q36" s="46">
        <v>0.05</v>
      </c>
      <c r="R36" s="47">
        <v>0</v>
      </c>
      <c r="S36" s="45">
        <f t="shared" si="0"/>
        <v>139156490.79999998</v>
      </c>
      <c r="T36" s="34">
        <f t="shared" si="1"/>
        <v>139156490.79999998</v>
      </c>
    </row>
    <row r="37" spans="1:20" x14ac:dyDescent="0.3">
      <c r="A37" s="70"/>
      <c r="B37" s="71"/>
      <c r="C37" s="71"/>
      <c r="D37" s="71"/>
      <c r="E37" s="71"/>
      <c r="F37" s="71"/>
      <c r="G37" s="71"/>
      <c r="H37" s="71"/>
      <c r="I37" s="71"/>
      <c r="J37" s="71"/>
      <c r="K37" s="71"/>
      <c r="L37" s="71"/>
      <c r="M37" s="71"/>
      <c r="N37" s="71"/>
      <c r="O37" s="71"/>
      <c r="P37" s="71"/>
      <c r="Q37" s="71"/>
      <c r="R37" s="71"/>
      <c r="S37" s="72"/>
      <c r="T37" s="35">
        <f>SUM(T9:T36)</f>
        <v>26583447569.84</v>
      </c>
    </row>
    <row r="38" spans="1:20" x14ac:dyDescent="0.3">
      <c r="A38" s="36"/>
      <c r="B38" s="36"/>
      <c r="C38" s="36"/>
      <c r="D38" s="36"/>
      <c r="E38" s="36"/>
      <c r="K38" s="37"/>
    </row>
    <row r="39" spans="1:20" x14ac:dyDescent="0.3">
      <c r="A39" s="36"/>
      <c r="B39" s="36"/>
      <c r="C39" s="36"/>
      <c r="D39" s="36"/>
      <c r="E39" s="36"/>
    </row>
    <row r="40" spans="1:20" x14ac:dyDescent="0.3">
      <c r="A40" s="36"/>
      <c r="B40" s="36"/>
      <c r="C40" s="36"/>
      <c r="D40" s="36"/>
      <c r="E40" s="36"/>
    </row>
    <row r="41" spans="1:20" x14ac:dyDescent="0.3">
      <c r="A41" s="36"/>
      <c r="B41" s="36"/>
      <c r="C41" s="36"/>
      <c r="D41" s="36"/>
      <c r="E41" s="36"/>
    </row>
    <row r="42" spans="1:20" x14ac:dyDescent="0.3">
      <c r="A42" s="36"/>
      <c r="B42" s="36"/>
      <c r="C42" s="36"/>
      <c r="D42" s="36"/>
      <c r="E42" s="36"/>
    </row>
    <row r="43" spans="1:20" x14ac:dyDescent="0.3">
      <c r="A43" s="36"/>
      <c r="B43" s="36"/>
      <c r="C43" s="36"/>
      <c r="D43" s="36"/>
      <c r="E43" s="36"/>
    </row>
    <row r="44" spans="1:20" x14ac:dyDescent="0.3">
      <c r="A44" s="36"/>
      <c r="B44" s="36"/>
      <c r="C44" s="36"/>
      <c r="D44" s="36"/>
      <c r="E44" s="36"/>
    </row>
  </sheetData>
  <mergeCells count="37">
    <mergeCell ref="A37:S37"/>
    <mergeCell ref="J10:J36"/>
    <mergeCell ref="E10:E14"/>
    <mergeCell ref="B10:B13"/>
    <mergeCell ref="L4:Q4"/>
    <mergeCell ref="R4:S4"/>
    <mergeCell ref="G7:M7"/>
    <mergeCell ref="A6:B6"/>
    <mergeCell ref="C6:F6"/>
    <mergeCell ref="G6:M6"/>
    <mergeCell ref="P6:S6"/>
    <mergeCell ref="A3:A4"/>
    <mergeCell ref="C7:D7"/>
    <mergeCell ref="B4:D4"/>
    <mergeCell ref="E4:J4"/>
    <mergeCell ref="E15:E16"/>
    <mergeCell ref="R1:S1"/>
    <mergeCell ref="R2:S2"/>
    <mergeCell ref="L3:Q3"/>
    <mergeCell ref="B1:Q1"/>
    <mergeCell ref="B3:D3"/>
    <mergeCell ref="E3:J3"/>
    <mergeCell ref="B2:Q2"/>
    <mergeCell ref="R3:S3"/>
    <mergeCell ref="I25:I29"/>
    <mergeCell ref="N7:O7"/>
    <mergeCell ref="A15:A16"/>
    <mergeCell ref="A35:A36"/>
    <mergeCell ref="C10:C36"/>
    <mergeCell ref="D10:D36"/>
    <mergeCell ref="A10:A14"/>
    <mergeCell ref="E25:E29"/>
    <mergeCell ref="A25:A29"/>
    <mergeCell ref="A30:A31"/>
    <mergeCell ref="A19:A20"/>
    <mergeCell ref="A17:A18"/>
    <mergeCell ref="E17:E1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8671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27EA2843A9C5409C9888B4A5F59020" ma:contentTypeVersion="10" ma:contentTypeDescription="Create a new document." ma:contentTypeScope="" ma:versionID="46bddb3c27097f2273973cc42a6d0295">
  <xsd:schema xmlns:xsd="http://www.w3.org/2001/XMLSchema" xmlns:xs="http://www.w3.org/2001/XMLSchema" xmlns:p="http://schemas.microsoft.com/office/2006/metadata/properties" xmlns:ns3="d5124302-10de-4186-aadf-6b99a43b392b" targetNamespace="http://schemas.microsoft.com/office/2006/metadata/properties" ma:root="true" ma:fieldsID="0954935e75bba7dd83120e44eea1056d" ns3:_="">
    <xsd:import namespace="d5124302-10de-4186-aadf-6b99a43b392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24302-10de-4186-aadf-6b99a43b3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77C974-2EA6-4A5D-AC04-6F8ACCE0C5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02A1C5-13D5-4051-8A38-CD5853DDE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24302-10de-4186-aadf-6b99a43b39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CD29F4-05C2-44B6-9278-CF3132122E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dc:creator>
  <cp:keywords/>
  <dc:description/>
  <cp:lastModifiedBy>Isobel</cp:lastModifiedBy>
  <cp:revision/>
  <dcterms:created xsi:type="dcterms:W3CDTF">2013-09-30T17:31:31Z</dcterms:created>
  <dcterms:modified xsi:type="dcterms:W3CDTF">2023-04-30T20:43:55Z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0x0101005927EA2843A9C5409C9888B4A5F59020</vt:lpwstr>
  </property>
</Properties>
</file>