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62\Google Drive\CUISR\"/>
    </mc:Choice>
  </mc:AlternateContent>
  <xr:revisionPtr revIDLastSave="0" documentId="13_ncr:1_{21270343-F787-4049-9935-16A0E9AC92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3" i="1" l="1"/>
  <c r="R25" i="1"/>
  <c r="R26" i="1" l="1"/>
  <c r="R24" i="1"/>
  <c r="R23" i="1"/>
  <c r="N27" i="1"/>
  <c r="N26" i="1"/>
  <c r="N31" i="1" s="1"/>
  <c r="N25" i="1"/>
  <c r="N24" i="1"/>
  <c r="N23" i="1"/>
  <c r="N22" i="1"/>
  <c r="N21" i="1"/>
  <c r="N20" i="1"/>
  <c r="N19" i="1"/>
  <c r="N18" i="1"/>
  <c r="N17" i="1"/>
  <c r="N16" i="1"/>
  <c r="N13" i="1"/>
  <c r="N12" i="1"/>
  <c r="N11" i="1"/>
  <c r="N10" i="1"/>
  <c r="R19" i="1" l="1"/>
  <c r="R18" i="1"/>
  <c r="R17" i="1"/>
  <c r="R11" i="1" l="1"/>
  <c r="R10" i="1"/>
  <c r="R22" i="1" l="1"/>
  <c r="R27" i="1" l="1"/>
  <c r="R12" i="1"/>
  <c r="R21" i="1" l="1"/>
  <c r="R29" i="1" l="1"/>
  <c r="R28" i="1"/>
  <c r="R20" i="1"/>
  <c r="R16" i="1"/>
  <c r="R13" i="1"/>
  <c r="D31" i="1"/>
  <c r="R31" i="1" l="1"/>
  <c r="B5" i="3" l="1"/>
  <c r="C26" i="2"/>
  <c r="D26" i="2" s="1"/>
  <c r="C12" i="2"/>
  <c r="C25" i="2" l="1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2" i="2"/>
  <c r="C11" i="2"/>
  <c r="C10" i="2"/>
  <c r="C9" i="2"/>
  <c r="C8" i="2"/>
  <c r="C7" i="2"/>
  <c r="C6" i="2"/>
  <c r="C5" i="2"/>
  <c r="C4" i="2"/>
  <c r="C3" i="2"/>
  <c r="C13" i="2" l="1"/>
  <c r="D27" i="2"/>
</calcChain>
</file>

<file path=xl/sharedStrings.xml><?xml version="1.0" encoding="utf-8"?>
<sst xmlns="http://schemas.openxmlformats.org/spreadsheetml/2006/main" count="234" uniqueCount="198">
  <si>
    <t>Organization</t>
  </si>
  <si>
    <t>Objectives</t>
  </si>
  <si>
    <t>Scope</t>
  </si>
  <si>
    <t>Activity</t>
  </si>
  <si>
    <t>Contract/Funding/Part of Organization</t>
  </si>
  <si>
    <t>Objective of Activity</t>
  </si>
  <si>
    <t>Purpose of Analysis</t>
  </si>
  <si>
    <t>Time Period</t>
  </si>
  <si>
    <t>Forecast or Evaluation</t>
  </si>
  <si>
    <t>Name</t>
  </si>
  <si>
    <t>Date</t>
  </si>
  <si>
    <t>Stakeholders</t>
  </si>
  <si>
    <t>Intended/Unintended Changes</t>
  </si>
  <si>
    <t>Inputs</t>
  </si>
  <si>
    <t>Outputs</t>
  </si>
  <si>
    <t>Demonstrate impact to stakeholders</t>
  </si>
  <si>
    <t>Stage 1</t>
  </si>
  <si>
    <t>Stage 2</t>
  </si>
  <si>
    <t>Stage 3</t>
  </si>
  <si>
    <t>Description</t>
  </si>
  <si>
    <t>Value ($)</t>
  </si>
  <si>
    <t>What do they invest?</t>
  </si>
  <si>
    <t>Summary of activity in numbers</t>
  </si>
  <si>
    <t>How would you describe the change?</t>
  </si>
  <si>
    <t>The Outcomes</t>
  </si>
  <si>
    <t>Indicator</t>
  </si>
  <si>
    <t>Source</t>
  </si>
  <si>
    <t>Quantity</t>
  </si>
  <si>
    <t>Duration</t>
  </si>
  <si>
    <t>Financial proxy</t>
  </si>
  <si>
    <t>Value</t>
  </si>
  <si>
    <t>Stage 4</t>
  </si>
  <si>
    <t>Deadweight</t>
  </si>
  <si>
    <t>The Outcomes (what changes)</t>
  </si>
  <si>
    <t>Attribution</t>
  </si>
  <si>
    <t>Dropoff</t>
  </si>
  <si>
    <t>Who do we have an effect on?  Who has an effect on us?</t>
  </si>
  <si>
    <t>Stage 5</t>
  </si>
  <si>
    <t>Calculating Social Return</t>
  </si>
  <si>
    <t>How would you measure it?</t>
  </si>
  <si>
    <t>Where did you get the information from?</t>
  </si>
  <si>
    <t>How much change was there?</t>
  </si>
  <si>
    <t>How long does the change last?</t>
  </si>
  <si>
    <t>What proxy would you use to value the change?</t>
  </si>
  <si>
    <t>What is the value of the change?</t>
  </si>
  <si>
    <t>Evaluation</t>
  </si>
  <si>
    <t>Part of the organization (specific service)</t>
  </si>
  <si>
    <t xml:space="preserve">Prairie Hospice Society </t>
  </si>
  <si>
    <t>Provide non-medical care to enhance QOL for those facing advancing illness, death &amp; bereavememt.</t>
  </si>
  <si>
    <t xml:space="preserve">Board Members </t>
  </si>
  <si>
    <t xml:space="preserve">Volunteers </t>
  </si>
  <si>
    <t xml:space="preserve">Family Members </t>
  </si>
  <si>
    <t xml:space="preserve">Health Care Providers </t>
  </si>
  <si>
    <t>Satisfaction in contributing to the community.</t>
  </si>
  <si>
    <t xml:space="preserve">Interviews with current PHS volunteers. </t>
  </si>
  <si>
    <t xml:space="preserve">1 year </t>
  </si>
  <si>
    <t xml:space="preserve">Interviews with health care professionals. </t>
  </si>
  <si>
    <t xml:space="preserve">Cost for private respite care services. </t>
  </si>
  <si>
    <t>1 year (2019)</t>
  </si>
  <si>
    <t xml:space="preserve">Enhance quality of life at end of life. </t>
  </si>
  <si>
    <t xml:space="preserve">Interviews with current PHS clients. </t>
  </si>
  <si>
    <t>42 family members were given bereavement support.</t>
  </si>
  <si>
    <t>Interviews with family members currently or had been supporting a client.</t>
  </si>
  <si>
    <t>Family member reports feeling supported after the death of their loved one.</t>
  </si>
  <si>
    <t>Mental, spiritual and psychological support after losing a loved one.</t>
  </si>
  <si>
    <t>Cost of counselling services.</t>
  </si>
  <si>
    <t>%</t>
  </si>
  <si>
    <t>What would have happened without the activity?</t>
  </si>
  <si>
    <t>Who else contributed to the change?</t>
  </si>
  <si>
    <t>Does the outcome drop off in future years?</t>
  </si>
  <si>
    <t>Satisfaction in contributing to the community. Providing a positive experience for clients, caregivers and family members.</t>
  </si>
  <si>
    <t>1 year</t>
  </si>
  <si>
    <t xml:space="preserve">Volunteers create meaningful relationships with clients and caregivers. Volunteers generate a positive experience for themselves. </t>
  </si>
  <si>
    <t>Getting to appointments on time and ability to get rides for groceries and social activities.</t>
  </si>
  <si>
    <t xml:space="preserve">Cost of private companionship visits. </t>
  </si>
  <si>
    <t>Time saved navigating the health care system.</t>
  </si>
  <si>
    <t>Reduced caregiver burnout and better mental health.</t>
  </si>
  <si>
    <t xml:space="preserve">Decreased caregiver burnout. Increased ability for caregiver to cope with circumstances. </t>
  </si>
  <si>
    <t>Caregivers reporting reduced  stress.</t>
  </si>
  <si>
    <t xml:space="preserve">Family members report saving time navigating the health care system having support from the PHS volunteers. </t>
  </si>
  <si>
    <t>Current cost of private companionship services in Saskatoon. (Preston Park)</t>
  </si>
  <si>
    <t xml:space="preserve">Companionship </t>
  </si>
  <si>
    <t>Number of visits to a physician.</t>
  </si>
  <si>
    <t>Government of SK, Ministry of Health</t>
  </si>
  <si>
    <t xml:space="preserve">Saskatchewan Medical Association Fee Guide </t>
  </si>
  <si>
    <t xml:space="preserve">Board members satisfaction with volunteering for PHS. </t>
  </si>
  <si>
    <t xml:space="preserve">Board members report being satisfied with volunteering for PHS. </t>
  </si>
  <si>
    <t>Interviews with board members.</t>
  </si>
  <si>
    <t xml:space="preserve">Reduced loneliness and improved physical and mental health. </t>
  </si>
  <si>
    <t xml:space="preserve">Volunteers report having new friendships. Volunteers are satisfied about contributing to the community. </t>
  </si>
  <si>
    <t xml:space="preserve">Donors </t>
  </si>
  <si>
    <t>Donor report being satisfied with donating to PHS.</t>
  </si>
  <si>
    <t>Satisfaction in donating to PHS.</t>
  </si>
  <si>
    <t>Interview with donors.</t>
  </si>
  <si>
    <t>Financal sources for PHS.</t>
  </si>
  <si>
    <t>39 caregivers receiving respite support. 140 hours spent providing respite to caregivers.</t>
  </si>
  <si>
    <t xml:space="preserve">Time, commitment, skills, expertise and experiences. </t>
  </si>
  <si>
    <t xml:space="preserve">Staff </t>
  </si>
  <si>
    <t>Clients report having to find transportation services before they used PHS or if PHS volunteers were not available.</t>
  </si>
  <si>
    <t>Average cost of a counselling visit by a physician for 30 minutes.</t>
  </si>
  <si>
    <t xml:space="preserve">Staff report being satisfied with working for PHS. </t>
  </si>
  <si>
    <t xml:space="preserve">Number of companionship clients. </t>
  </si>
  <si>
    <t xml:space="preserve">Job satisfaction for staff. </t>
  </si>
  <si>
    <t xml:space="preserve">Minimum cost of road ambulance and an ER visit. </t>
  </si>
  <si>
    <t>Government of  SK &amp; Saskatchewan EMS Review Final Report</t>
  </si>
  <si>
    <t>Number of ER visits reduced.</t>
  </si>
  <si>
    <t xml:space="preserve">Quantity </t>
  </si>
  <si>
    <t xml:space="preserve">Value </t>
  </si>
  <si>
    <t>Total Value</t>
  </si>
  <si>
    <t>Discount</t>
  </si>
  <si>
    <t>Discount Amount</t>
  </si>
  <si>
    <t xml:space="preserve">Impact Value </t>
  </si>
  <si>
    <t xml:space="preserve">Inputs </t>
  </si>
  <si>
    <t xml:space="preserve">volunteers hours </t>
  </si>
  <si>
    <t>Interview with staff and operational budget.</t>
  </si>
  <si>
    <t xml:space="preserve">Staff wages </t>
  </si>
  <si>
    <t xml:space="preserve">Board member volunteer hours </t>
  </si>
  <si>
    <t xml:space="preserve">Total </t>
  </si>
  <si>
    <t>Average cost of a hospital visit and hospital overhead.</t>
  </si>
  <si>
    <t>Clients</t>
  </si>
  <si>
    <t xml:space="preserve">Annual cost of adult Leisure Centre  membership. </t>
  </si>
  <si>
    <t xml:space="preserve">Internal records. Current cost of City of Saskatoon LeisureCard. </t>
  </si>
  <si>
    <t xml:space="preserve">Average Saskatchewan Health Authority wage.  </t>
  </si>
  <si>
    <t>Saskatchewan Health Authority</t>
  </si>
  <si>
    <t xml:space="preserve">Number of hospital outpatients reduced. </t>
  </si>
  <si>
    <t xml:space="preserve">Number of inpatient admissions reduced. </t>
  </si>
  <si>
    <t xml:space="preserve">Interviews with volunteer coordintor and health care professionals. </t>
  </si>
  <si>
    <t xml:space="preserve">Interviews with volunteer coordintor and health care professionals </t>
  </si>
  <si>
    <t>Number of companionship hours.</t>
  </si>
  <si>
    <t xml:space="preserve">Clients are able to attend their appointments and miss appointments less frequently. Reduced financial cost for transportation services. </t>
  </si>
  <si>
    <t>Companionship and counselling during transportation.</t>
  </si>
  <si>
    <t xml:space="preserve"> Cost of companionship during transportation. </t>
  </si>
  <si>
    <t xml:space="preserve">Average cost of taxi ride in Saskatoon. Cost of using a taxi services to get to appointments. </t>
  </si>
  <si>
    <t xml:space="preserve">Current average taxi fare in Saskatoon.  (numbeo.com)         </t>
  </si>
  <si>
    <t>355 rides given to 40 clients.</t>
  </si>
  <si>
    <t xml:space="preserve">800 hours of transportation. </t>
  </si>
  <si>
    <t>Cost of a  bereavement counselling session. (Catholic Family Services of Saskatoon)</t>
  </si>
  <si>
    <t xml:space="preserve">Internal records. Current cost of private respite care (Bayshore Health Care). </t>
  </si>
  <si>
    <t>Canadian Institute for Health Information. Saskatchewan Health Authority.</t>
  </si>
  <si>
    <t xml:space="preserve">Average cost of a standard hospital stay. Average stay in Palliative Care is estimated to be 4 weeks. </t>
  </si>
  <si>
    <t>Interviews with family members. Simple assumption of the average wage of a  caregiver.</t>
  </si>
  <si>
    <t>Interviews with family members currently or previously supporting a client.</t>
  </si>
  <si>
    <t>Simple assumption of the average imputed wage of a board member.</t>
  </si>
  <si>
    <t xml:space="preserve">Improved pain and symptom management </t>
  </si>
  <si>
    <t>Interviews with family members.</t>
  </si>
  <si>
    <t>Improved pain and symptom management.</t>
  </si>
  <si>
    <t>Time spent with volunteers and staff.</t>
  </si>
  <si>
    <t xml:space="preserve">Decreased cost to health care system. </t>
  </si>
  <si>
    <t xml:space="preserve">Decreased health care burnout and usage of health care system. </t>
  </si>
  <si>
    <t>Decreased number of ER visits.</t>
  </si>
  <si>
    <t>Decreased number of inpatient admissions.</t>
  </si>
  <si>
    <t xml:space="preserve">Increased sense of relief from having bereavement support from PHS staff and volunteers. </t>
  </si>
  <si>
    <t>Follow up bereavement services.</t>
  </si>
  <si>
    <t>42 family members were given follow up bereavement support.</t>
  </si>
  <si>
    <t>Interviews with family members and literature review.</t>
  </si>
  <si>
    <t>Clients are able to die in the comfort of their homes.</t>
  </si>
  <si>
    <t>Increased sense of control and dignity.</t>
  </si>
  <si>
    <t xml:space="preserve">Increased psychological health from having bereavement support from PHS staff and volunteers. </t>
  </si>
  <si>
    <t>Family members feel continually supported after the death of their loved one.</t>
  </si>
  <si>
    <t>Interviews with family members that had been supporting a client.</t>
  </si>
  <si>
    <t>Time with spent with volunteers. 129 companionship clients, 3,096 hours.</t>
  </si>
  <si>
    <t>Cost of online or telephone grief  counselling. (BetterHelp)</t>
  </si>
  <si>
    <t>Assumptions</t>
  </si>
  <si>
    <t>Half of the clients may purchase a membership</t>
  </si>
  <si>
    <t>Half of the clients may hire a private service for companionship</t>
  </si>
  <si>
    <t>Caregivers save, on average, two hours per month navigating the healthcare system</t>
  </si>
  <si>
    <t>One less outpatient visit per client</t>
  </si>
  <si>
    <t xml:space="preserve">One less physician consult per client </t>
  </si>
  <si>
    <t>20% less ER visits</t>
  </si>
  <si>
    <t>1% (rounded up) less hospital (palliative care) stay</t>
  </si>
  <si>
    <t>Cost savings to the health care system when clients dies at home.</t>
  </si>
  <si>
    <t>50% of the clients will experience this benefit</t>
  </si>
  <si>
    <t>Clients are able to die at a chosen/desired location</t>
  </si>
  <si>
    <t>Cost of follow-up bereavement services.</t>
  </si>
  <si>
    <t xml:space="preserve"> Time &amp; commitment. Total 4,740 hours of volunteering. Driving clients to appointments. Training hours -   23 hours of volunteer training for 35 new volunteers.</t>
  </si>
  <si>
    <t xml:space="preserve">4,740 volunteer hours. </t>
  </si>
  <si>
    <t>Reduced workload (or transferring work to other patients) in healthcare system</t>
  </si>
  <si>
    <t>Reduced use of health care services (or utilizing the timed saved to accommodate other patients to derive significant outcomes in terms of wait times, efficiency and effectiveness).</t>
  </si>
  <si>
    <t>Clients are able to die at a desired/chosen place.</t>
  </si>
  <si>
    <t>Canadian Hospice Palliative Care Association (from the literature).</t>
  </si>
  <si>
    <t>Cost of pharmaceuticals for end of life care in a hospital (from the literature).</t>
  </si>
  <si>
    <t>Financial value equated to the potential for earning even a quarter of the time.</t>
  </si>
  <si>
    <t>Financial value equated to the potential for earning even half of the time.</t>
  </si>
  <si>
    <t>Interviews with current PHS clients.  Internal records.</t>
  </si>
  <si>
    <t xml:space="preserve">39 caregivers receiving support navigating the health care system. </t>
  </si>
  <si>
    <r>
      <t xml:space="preserve">Cost saved navigating the health care system. </t>
    </r>
    <r>
      <rPr>
        <sz val="10"/>
        <rFont val="Calibri (Body)"/>
      </rPr>
      <t xml:space="preserve">Decreased  loss in caregiver wages. </t>
    </r>
  </si>
  <si>
    <t>Non-medical care to enhance QOL for those facing advancing illness, death &amp; bereavememt</t>
  </si>
  <si>
    <t>Net Impact</t>
  </si>
  <si>
    <t>50% of the clients choose to die at home</t>
  </si>
  <si>
    <r>
      <t xml:space="preserve">($926,555 </t>
    </r>
    <r>
      <rPr>
        <sz val="11"/>
        <rFont val="Calibri"/>
        <family val="2"/>
      </rPr>
      <t>÷ $267,440) = 3.46</t>
    </r>
  </si>
  <si>
    <t>Time referring clients to PHS.</t>
  </si>
  <si>
    <t>11 board members meet 10x a year. Board members are a part of various committees for PHS. Total 900 hours @ $50.</t>
  </si>
  <si>
    <t>3 staff members (2 volunteer coordinators and 1 office assistant).</t>
  </si>
  <si>
    <t>Cost savings to the healthcare system due to better pain and symptom management at home.</t>
  </si>
  <si>
    <t>Average cost of pharmaceuticals for patients during last 72 hours of life.</t>
  </si>
  <si>
    <t xml:space="preserve">Difference in the cost of dying in the hospital versus dying at home. </t>
  </si>
  <si>
    <t>Reduced social isolation.</t>
  </si>
  <si>
    <t>Gross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</si>
</sst>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_-[$$-1009]* #,##0_-;\-[$$-1009]* #,##0_-;_-[$$-1009]* &quot;-&quot;??_-;_-@_-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 (Body)"/>
    </font>
    <font>
      <sz val="11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3" fillId="0" borderId="0" applyFont="0" applyFill="0" applyBorder="0" applyAlignment="0" applyProtection="0"/>
  </cellStyleXfs>
  <cellXfs count="14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165" fontId="5" fillId="0" borderId="1" xfId="0" applyNumberFormat="1" applyFont="1" applyBorder="1"/>
    <xf numFmtId="165" fontId="0" fillId="0" borderId="1" xfId="0" applyNumberFormat="1" applyFont="1" applyBorder="1"/>
    <xf numFmtId="0" fontId="0" fillId="0" borderId="1" xfId="0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left" vertical="top"/>
    </xf>
    <xf numFmtId="165" fontId="0" fillId="0" borderId="1" xfId="0" applyNumberFormat="1" applyFont="1" applyBorder="1" applyAlignment="1">
      <alignment horizontal="right" vertical="top" wrapText="1"/>
    </xf>
    <xf numFmtId="167" fontId="6" fillId="0" borderId="1" xfId="1" applyNumberFormat="1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left" vertical="top"/>
    </xf>
    <xf numFmtId="167" fontId="0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/>
    <xf numFmtId="166" fontId="0" fillId="0" borderId="1" xfId="1" applyFont="1" applyBorder="1"/>
    <xf numFmtId="9" fontId="0" fillId="0" borderId="1" xfId="0" applyNumberFormat="1" applyBorder="1"/>
    <xf numFmtId="166" fontId="0" fillId="0" borderId="1" xfId="0" applyNumberFormat="1" applyBorder="1"/>
    <xf numFmtId="166" fontId="5" fillId="0" borderId="1" xfId="0" applyNumberFormat="1" applyFont="1" applyBorder="1" applyAlignment="1">
      <alignment horizontal="left" vertical="top"/>
    </xf>
    <xf numFmtId="166" fontId="0" fillId="0" borderId="1" xfId="0" applyNumberFormat="1" applyBorder="1" applyAlignment="1">
      <alignment horizontal="left" vertical="top"/>
    </xf>
    <xf numFmtId="166" fontId="0" fillId="0" borderId="1" xfId="0" applyNumberFormat="1" applyFont="1" applyBorder="1" applyAlignment="1">
      <alignment horizontal="left" vertical="top"/>
    </xf>
    <xf numFmtId="9" fontId="0" fillId="0" borderId="1" xfId="0" applyNumberFormat="1" applyBorder="1" applyAlignment="1">
      <alignment horizontal="right" vertical="top"/>
    </xf>
    <xf numFmtId="168" fontId="0" fillId="0" borderId="1" xfId="1" applyNumberFormat="1" applyFont="1" applyBorder="1"/>
    <xf numFmtId="168" fontId="0" fillId="0" borderId="1" xfId="1" applyNumberFormat="1" applyFont="1" applyBorder="1" applyAlignment="1">
      <alignment horizontal="right"/>
    </xf>
    <xf numFmtId="168" fontId="5" fillId="0" borderId="1" xfId="0" applyNumberFormat="1" applyFont="1" applyBorder="1"/>
    <xf numFmtId="0" fontId="1" fillId="0" borderId="2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0" fontId="8" fillId="4" borderId="5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167" fontId="8" fillId="0" borderId="1" xfId="1" applyNumberFormat="1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left" vertical="top"/>
    </xf>
    <xf numFmtId="166" fontId="8" fillId="0" borderId="1" xfId="1" applyFont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left" vertical="top"/>
    </xf>
    <xf numFmtId="167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6" fontId="8" fillId="0" borderId="1" xfId="1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12" fillId="0" borderId="0" xfId="0" applyFont="1"/>
    <xf numFmtId="0" fontId="12" fillId="3" borderId="0" xfId="0" quotePrefix="1" applyFont="1" applyFill="1"/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167" fontId="8" fillId="0" borderId="6" xfId="1" applyNumberFormat="1" applyFont="1" applyBorder="1" applyAlignment="1">
      <alignment horizontal="left" vertical="top" wrapText="1"/>
    </xf>
    <xf numFmtId="9" fontId="8" fillId="0" borderId="6" xfId="0" applyNumberFormat="1" applyFont="1" applyBorder="1" applyAlignment="1">
      <alignment horizontal="left" vertical="top" wrapText="1"/>
    </xf>
    <xf numFmtId="9" fontId="8" fillId="0" borderId="6" xfId="0" applyNumberFormat="1" applyFont="1" applyBorder="1" applyAlignment="1">
      <alignment horizontal="left" vertical="top"/>
    </xf>
    <xf numFmtId="166" fontId="8" fillId="0" borderId="6" xfId="1" applyFont="1" applyBorder="1" applyAlignment="1">
      <alignment vertical="top"/>
    </xf>
    <xf numFmtId="0" fontId="8" fillId="0" borderId="6" xfId="0" applyFont="1" applyBorder="1"/>
    <xf numFmtId="166" fontId="12" fillId="5" borderId="0" xfId="1" applyFont="1" applyFill="1"/>
    <xf numFmtId="166" fontId="12" fillId="6" borderId="0" xfId="1" applyFont="1" applyFill="1"/>
    <xf numFmtId="0" fontId="8" fillId="4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/>
    </xf>
    <xf numFmtId="0" fontId="8" fillId="4" borderId="1" xfId="0" applyFont="1" applyFill="1" applyBorder="1" applyAlignment="1">
      <alignment vertical="top" wrapText="1"/>
    </xf>
    <xf numFmtId="167" fontId="8" fillId="0" borderId="1" xfId="0" applyNumberFormat="1" applyFont="1" applyFill="1" applyBorder="1" applyAlignment="1">
      <alignment horizontal="left" vertical="top" wrapText="1"/>
    </xf>
    <xf numFmtId="2" fontId="0" fillId="3" borderId="0" xfId="1" applyNumberFormat="1" applyFont="1" applyFill="1"/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left" vertical="top"/>
    </xf>
    <xf numFmtId="164" fontId="8" fillId="0" borderId="6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left" vertical="top"/>
    </xf>
    <xf numFmtId="0" fontId="8" fillId="9" borderId="7" xfId="0" applyFont="1" applyFill="1" applyBorder="1" applyAlignment="1">
      <alignment horizontal="left" vertical="top"/>
    </xf>
    <xf numFmtId="0" fontId="8" fillId="9" borderId="6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Normal="100" workbookViewId="0">
      <pane xSplit="1" ySplit="9" topLeftCell="B12" activePane="bottomRight" state="frozen"/>
      <selection pane="topRight" activeCell="B1" sqref="B1"/>
      <selection pane="bottomLeft" activeCell="A10" sqref="A10"/>
      <selection pane="bottomRight" activeCell="S2" sqref="S2"/>
    </sheetView>
  </sheetViews>
  <sheetFormatPr defaultColWidth="8.7109375" defaultRowHeight="15"/>
  <cols>
    <col min="1" max="1" width="37.140625" customWidth="1"/>
    <col min="2" max="2" width="18.28515625" customWidth="1"/>
    <col min="3" max="3" width="12.140625" customWidth="1"/>
    <col min="4" max="4" width="12.42578125" bestFit="1" customWidth="1"/>
    <col min="5" max="5" width="14.7109375" customWidth="1"/>
    <col min="6" max="6" width="13.28515625" customWidth="1"/>
    <col min="7" max="7" width="14.140625" customWidth="1"/>
    <col min="8" max="8" width="11.7109375" customWidth="1"/>
    <col min="9" max="9" width="9.7109375" customWidth="1"/>
    <col min="10" max="10" width="8.7109375" customWidth="1"/>
    <col min="11" max="11" width="14.42578125" customWidth="1"/>
    <col min="12" max="12" width="10.7109375" bestFit="1" customWidth="1"/>
    <col min="13" max="14" width="14" customWidth="1"/>
    <col min="15" max="15" width="10.140625" bestFit="1" customWidth="1"/>
    <col min="16" max="16" width="11.140625" customWidth="1"/>
    <col min="17" max="17" width="10.42578125" customWidth="1"/>
    <col min="18" max="18" width="15.42578125" bestFit="1" customWidth="1"/>
    <col min="19" max="19" width="26.42578125" bestFit="1" customWidth="1"/>
    <col min="20" max="20" width="3.42578125" customWidth="1"/>
    <col min="21" max="21" width="13.28515625" customWidth="1"/>
  </cols>
  <sheetData>
    <row r="1" spans="1:21">
      <c r="A1" s="1" t="s">
        <v>0</v>
      </c>
      <c r="B1" s="100" t="s">
        <v>47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6" t="s">
        <v>9</v>
      </c>
      <c r="R1" s="108"/>
      <c r="S1" s="36"/>
      <c r="T1" s="5"/>
      <c r="U1" s="99"/>
    </row>
    <row r="2" spans="1:21">
      <c r="A2" s="1" t="s">
        <v>1</v>
      </c>
      <c r="B2" s="100" t="s">
        <v>48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6" t="s">
        <v>10</v>
      </c>
      <c r="R2" s="108"/>
      <c r="S2" s="38">
        <v>44032</v>
      </c>
      <c r="T2" s="5"/>
      <c r="U2" s="99"/>
    </row>
    <row r="3" spans="1:21" ht="30" customHeight="1">
      <c r="A3" s="120" t="s">
        <v>2</v>
      </c>
      <c r="B3" s="106" t="s">
        <v>3</v>
      </c>
      <c r="C3" s="107"/>
      <c r="D3" s="108"/>
      <c r="E3" s="100" t="s">
        <v>186</v>
      </c>
      <c r="F3" s="101"/>
      <c r="G3" s="101"/>
      <c r="H3" s="101"/>
      <c r="I3" s="101"/>
      <c r="J3" s="102"/>
      <c r="K3" s="6" t="s">
        <v>5</v>
      </c>
      <c r="L3" s="109" t="s">
        <v>59</v>
      </c>
      <c r="M3" s="110"/>
      <c r="N3" s="110"/>
      <c r="O3" s="110"/>
      <c r="P3" s="111"/>
      <c r="Q3" s="106" t="s">
        <v>7</v>
      </c>
      <c r="R3" s="108"/>
      <c r="S3" s="36" t="s">
        <v>58</v>
      </c>
      <c r="T3" s="5"/>
      <c r="U3" s="99"/>
    </row>
    <row r="4" spans="1:21" ht="28.9" customHeight="1">
      <c r="A4" s="121"/>
      <c r="B4" s="103" t="s">
        <v>4</v>
      </c>
      <c r="C4" s="124"/>
      <c r="D4" s="104"/>
      <c r="E4" s="100" t="s">
        <v>46</v>
      </c>
      <c r="F4" s="101"/>
      <c r="G4" s="101"/>
      <c r="H4" s="101"/>
      <c r="I4" s="101"/>
      <c r="J4" s="102"/>
      <c r="K4" s="6" t="s">
        <v>6</v>
      </c>
      <c r="L4" s="100" t="s">
        <v>15</v>
      </c>
      <c r="M4" s="101"/>
      <c r="N4" s="101"/>
      <c r="O4" s="101"/>
      <c r="P4" s="102"/>
      <c r="Q4" s="103" t="s">
        <v>8</v>
      </c>
      <c r="R4" s="104"/>
      <c r="S4" s="36" t="s">
        <v>45</v>
      </c>
      <c r="T4" s="5"/>
      <c r="U4" s="99"/>
    </row>
    <row r="5" spans="1:21" ht="15" customHeight="1">
      <c r="A5" s="2"/>
      <c r="B5" s="3"/>
      <c r="C5" s="3"/>
      <c r="D5" s="3"/>
      <c r="E5" s="2"/>
      <c r="F5" s="2"/>
      <c r="G5" s="2"/>
      <c r="H5" s="2"/>
      <c r="I5" s="2"/>
      <c r="J5" s="2"/>
      <c r="K5" s="4"/>
      <c r="L5" s="2"/>
      <c r="M5" s="2"/>
      <c r="N5" s="2"/>
      <c r="O5" s="2"/>
      <c r="P5" s="2"/>
      <c r="Q5" s="3"/>
      <c r="R5" s="3"/>
      <c r="S5" s="2"/>
      <c r="T5" s="5"/>
      <c r="U5" s="5"/>
    </row>
    <row r="6" spans="1:21">
      <c r="A6" s="113" t="s">
        <v>16</v>
      </c>
      <c r="B6" s="114"/>
      <c r="C6" s="128" t="s">
        <v>17</v>
      </c>
      <c r="D6" s="129"/>
      <c r="E6" s="129"/>
      <c r="F6" s="130"/>
      <c r="G6" s="117" t="s">
        <v>18</v>
      </c>
      <c r="H6" s="118"/>
      <c r="I6" s="118"/>
      <c r="J6" s="118"/>
      <c r="K6" s="118"/>
      <c r="L6" s="118"/>
      <c r="M6" s="118"/>
      <c r="N6" s="119"/>
      <c r="O6" s="112" t="s">
        <v>31</v>
      </c>
      <c r="P6" s="112"/>
      <c r="Q6" s="112"/>
      <c r="R6" s="112"/>
      <c r="S6" s="37" t="s">
        <v>37</v>
      </c>
      <c r="T6" s="5"/>
      <c r="U6" s="5"/>
    </row>
    <row r="7" spans="1:21" ht="28.15" customHeight="1">
      <c r="A7" s="39" t="s">
        <v>11</v>
      </c>
      <c r="B7" s="40" t="s">
        <v>12</v>
      </c>
      <c r="C7" s="127" t="s">
        <v>13</v>
      </c>
      <c r="D7" s="127"/>
      <c r="E7" s="39" t="s">
        <v>14</v>
      </c>
      <c r="F7" s="41" t="s">
        <v>24</v>
      </c>
      <c r="G7" s="105" t="s">
        <v>33</v>
      </c>
      <c r="H7" s="105"/>
      <c r="I7" s="105"/>
      <c r="J7" s="105"/>
      <c r="K7" s="105"/>
      <c r="L7" s="105"/>
      <c r="M7" s="105"/>
      <c r="N7" s="42"/>
      <c r="O7" s="39" t="s">
        <v>32</v>
      </c>
      <c r="P7" s="39" t="s">
        <v>34</v>
      </c>
      <c r="Q7" s="39" t="s">
        <v>35</v>
      </c>
      <c r="R7" s="39" t="s">
        <v>187</v>
      </c>
      <c r="S7" s="43" t="s">
        <v>38</v>
      </c>
      <c r="T7" s="44"/>
      <c r="U7" s="39" t="s">
        <v>162</v>
      </c>
    </row>
    <row r="8" spans="1:21">
      <c r="A8" s="39"/>
      <c r="B8" s="39"/>
      <c r="C8" s="39" t="s">
        <v>19</v>
      </c>
      <c r="D8" s="39" t="s">
        <v>20</v>
      </c>
      <c r="E8" s="39"/>
      <c r="F8" s="41" t="s">
        <v>19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30</v>
      </c>
      <c r="M8" s="41" t="s">
        <v>26</v>
      </c>
      <c r="N8" s="41" t="s">
        <v>197</v>
      </c>
      <c r="O8" s="45" t="s">
        <v>66</v>
      </c>
      <c r="P8" s="39" t="s">
        <v>66</v>
      </c>
      <c r="Q8" s="39" t="s">
        <v>66</v>
      </c>
      <c r="R8" s="44"/>
      <c r="S8" s="46"/>
      <c r="T8" s="44"/>
      <c r="U8" s="44"/>
    </row>
    <row r="9" spans="1:21" ht="76.900000000000006" customHeight="1">
      <c r="A9" s="47" t="s">
        <v>36</v>
      </c>
      <c r="B9" s="48"/>
      <c r="C9" s="47" t="s">
        <v>21</v>
      </c>
      <c r="D9" s="48"/>
      <c r="E9" s="47" t="s">
        <v>22</v>
      </c>
      <c r="F9" s="49" t="s">
        <v>23</v>
      </c>
      <c r="G9" s="49" t="s">
        <v>39</v>
      </c>
      <c r="H9" s="49" t="s">
        <v>40</v>
      </c>
      <c r="I9" s="49" t="s">
        <v>41</v>
      </c>
      <c r="J9" s="49" t="s">
        <v>42</v>
      </c>
      <c r="K9" s="49" t="s">
        <v>43</v>
      </c>
      <c r="L9" s="49" t="s">
        <v>44</v>
      </c>
      <c r="M9" s="87" t="s">
        <v>40</v>
      </c>
      <c r="N9" s="93"/>
      <c r="O9" s="57" t="s">
        <v>67</v>
      </c>
      <c r="P9" s="57" t="s">
        <v>68</v>
      </c>
      <c r="Q9" s="57" t="s">
        <v>69</v>
      </c>
      <c r="R9" s="76"/>
      <c r="S9" s="48"/>
      <c r="T9" s="77"/>
      <c r="U9" s="77"/>
    </row>
    <row r="10" spans="1:21" ht="133.9" customHeight="1">
      <c r="A10" s="122" t="s">
        <v>119</v>
      </c>
      <c r="B10" s="97" t="s">
        <v>73</v>
      </c>
      <c r="C10" s="115"/>
      <c r="D10" s="125">
        <v>0</v>
      </c>
      <c r="E10" s="69" t="s">
        <v>134</v>
      </c>
      <c r="F10" s="78" t="s">
        <v>129</v>
      </c>
      <c r="G10" s="97" t="s">
        <v>98</v>
      </c>
      <c r="H10" s="97" t="s">
        <v>183</v>
      </c>
      <c r="I10" s="65">
        <v>710</v>
      </c>
      <c r="J10" s="79" t="s">
        <v>55</v>
      </c>
      <c r="K10" s="78" t="s">
        <v>132</v>
      </c>
      <c r="L10" s="80">
        <v>25.5</v>
      </c>
      <c r="M10" s="88" t="s">
        <v>133</v>
      </c>
      <c r="N10" s="94">
        <f>I10*L10</f>
        <v>18105</v>
      </c>
      <c r="O10" s="81">
        <v>0.05</v>
      </c>
      <c r="P10" s="82">
        <v>0.1</v>
      </c>
      <c r="Q10" s="81"/>
      <c r="R10" s="83">
        <f>I10*L10*(1-O10)*(1-P10)</f>
        <v>15479.775</v>
      </c>
      <c r="S10" s="79"/>
      <c r="T10" s="84"/>
      <c r="U10" s="84"/>
    </row>
    <row r="11" spans="1:21" ht="94.9" customHeight="1">
      <c r="A11" s="122"/>
      <c r="B11" s="98"/>
      <c r="C11" s="115"/>
      <c r="D11" s="125"/>
      <c r="E11" s="57" t="s">
        <v>135</v>
      </c>
      <c r="F11" s="45" t="s">
        <v>130</v>
      </c>
      <c r="G11" s="98"/>
      <c r="H11" s="98"/>
      <c r="I11" s="52">
        <v>800</v>
      </c>
      <c r="J11" s="51" t="s">
        <v>55</v>
      </c>
      <c r="K11" s="45" t="s">
        <v>131</v>
      </c>
      <c r="L11" s="53">
        <v>28</v>
      </c>
      <c r="M11" s="58" t="s">
        <v>80</v>
      </c>
      <c r="N11" s="94">
        <f t="shared" ref="N11:N12" si="0">I11*L11</f>
        <v>22400</v>
      </c>
      <c r="O11" s="54">
        <v>0.05</v>
      </c>
      <c r="P11" s="55">
        <v>0.1</v>
      </c>
      <c r="Q11" s="54"/>
      <c r="R11" s="56">
        <f>I11*L11*(1-O11)*(1-P11)</f>
        <v>19152</v>
      </c>
      <c r="S11" s="51"/>
      <c r="T11" s="44"/>
      <c r="U11" s="44"/>
    </row>
    <row r="12" spans="1:21" ht="94.9" customHeight="1">
      <c r="A12" s="122"/>
      <c r="B12" s="96" t="s">
        <v>88</v>
      </c>
      <c r="C12" s="115"/>
      <c r="D12" s="125"/>
      <c r="E12" s="96" t="s">
        <v>160</v>
      </c>
      <c r="F12" s="45" t="s">
        <v>196</v>
      </c>
      <c r="G12" s="45" t="s">
        <v>101</v>
      </c>
      <c r="H12" s="96" t="s">
        <v>60</v>
      </c>
      <c r="I12" s="50">
        <v>65</v>
      </c>
      <c r="J12" s="51" t="s">
        <v>55</v>
      </c>
      <c r="K12" s="45" t="s">
        <v>120</v>
      </c>
      <c r="L12" s="59">
        <v>600</v>
      </c>
      <c r="M12" s="89" t="s">
        <v>121</v>
      </c>
      <c r="N12" s="94">
        <f t="shared" si="0"/>
        <v>39000</v>
      </c>
      <c r="O12" s="55">
        <v>0.05</v>
      </c>
      <c r="P12" s="55">
        <v>0.1</v>
      </c>
      <c r="Q12" s="54"/>
      <c r="R12" s="56">
        <f>I12*L12*(1-O12)*(1-P12)</f>
        <v>33345</v>
      </c>
      <c r="S12" s="51"/>
      <c r="T12" s="44"/>
      <c r="U12" s="45" t="s">
        <v>163</v>
      </c>
    </row>
    <row r="13" spans="1:21" ht="93" customHeight="1">
      <c r="A13" s="122"/>
      <c r="B13" s="98"/>
      <c r="C13" s="115"/>
      <c r="D13" s="125"/>
      <c r="E13" s="98"/>
      <c r="F13" s="52" t="s">
        <v>81</v>
      </c>
      <c r="G13" s="45" t="s">
        <v>128</v>
      </c>
      <c r="H13" s="98"/>
      <c r="I13" s="60">
        <v>1548</v>
      </c>
      <c r="J13" s="51" t="s">
        <v>55</v>
      </c>
      <c r="K13" s="50" t="s">
        <v>74</v>
      </c>
      <c r="L13" s="61">
        <v>28</v>
      </c>
      <c r="M13" s="90" t="s">
        <v>80</v>
      </c>
      <c r="N13" s="94">
        <f>I13*L13</f>
        <v>43344</v>
      </c>
      <c r="O13" s="55">
        <v>0.05</v>
      </c>
      <c r="P13" s="55">
        <v>0.05</v>
      </c>
      <c r="Q13" s="55"/>
      <c r="R13" s="56">
        <f t="shared" ref="R13:R29" si="1">I13*L13*(1-O13)*(1-P13)</f>
        <v>39117.959999999992</v>
      </c>
      <c r="S13" s="51"/>
      <c r="T13" s="44"/>
      <c r="U13" s="45" t="s">
        <v>164</v>
      </c>
    </row>
    <row r="14" spans="1:21" ht="89.25" customHeight="1">
      <c r="A14" s="122"/>
      <c r="B14" s="50" t="s">
        <v>143</v>
      </c>
      <c r="C14" s="115"/>
      <c r="D14" s="125"/>
      <c r="E14" s="50" t="s">
        <v>146</v>
      </c>
      <c r="F14" s="50" t="s">
        <v>145</v>
      </c>
      <c r="G14" s="45" t="s">
        <v>193</v>
      </c>
      <c r="H14" s="50" t="s">
        <v>60</v>
      </c>
      <c r="I14" s="50"/>
      <c r="J14" s="51"/>
      <c r="K14" s="50"/>
      <c r="L14" s="61"/>
      <c r="M14" s="90"/>
      <c r="N14" s="50"/>
      <c r="O14" s="55"/>
      <c r="P14" s="55"/>
      <c r="Q14" s="55"/>
      <c r="R14" s="56"/>
      <c r="S14" s="51"/>
      <c r="T14" s="44"/>
      <c r="U14" s="44"/>
    </row>
    <row r="15" spans="1:21" ht="64.150000000000006" customHeight="1">
      <c r="A15" s="123"/>
      <c r="B15" s="50" t="s">
        <v>172</v>
      </c>
      <c r="C15" s="116"/>
      <c r="D15" s="126"/>
      <c r="E15" s="50" t="s">
        <v>155</v>
      </c>
      <c r="F15" s="50" t="s">
        <v>156</v>
      </c>
      <c r="G15" s="45" t="s">
        <v>170</v>
      </c>
      <c r="H15" s="50" t="s">
        <v>144</v>
      </c>
      <c r="I15" s="50"/>
      <c r="J15" s="51"/>
      <c r="K15" s="50"/>
      <c r="L15" s="61"/>
      <c r="M15" s="90"/>
      <c r="N15" s="50"/>
      <c r="O15" s="55"/>
      <c r="P15" s="55"/>
      <c r="Q15" s="55"/>
      <c r="R15" s="56"/>
      <c r="S15" s="51"/>
      <c r="T15" s="44"/>
      <c r="U15" s="44"/>
    </row>
    <row r="16" spans="1:21" ht="90" customHeight="1">
      <c r="A16" s="141" t="s">
        <v>51</v>
      </c>
      <c r="B16" s="45" t="s">
        <v>76</v>
      </c>
      <c r="C16" s="134"/>
      <c r="D16" s="137">
        <v>0</v>
      </c>
      <c r="E16" s="45" t="s">
        <v>95</v>
      </c>
      <c r="F16" s="45" t="s">
        <v>77</v>
      </c>
      <c r="G16" s="45" t="s">
        <v>78</v>
      </c>
      <c r="H16" s="57" t="s">
        <v>141</v>
      </c>
      <c r="I16" s="50">
        <v>140</v>
      </c>
      <c r="J16" s="45" t="s">
        <v>55</v>
      </c>
      <c r="K16" s="45" t="s">
        <v>57</v>
      </c>
      <c r="L16" s="62">
        <v>32</v>
      </c>
      <c r="M16" s="89" t="s">
        <v>137</v>
      </c>
      <c r="N16" s="94">
        <f>I16*L16</f>
        <v>4480</v>
      </c>
      <c r="O16" s="54">
        <v>0.05</v>
      </c>
      <c r="P16" s="54">
        <v>0.1</v>
      </c>
      <c r="Q16" s="54"/>
      <c r="R16" s="56">
        <f t="shared" si="1"/>
        <v>3830.4</v>
      </c>
      <c r="S16" s="51"/>
      <c r="T16" s="44"/>
      <c r="U16" s="44"/>
    </row>
    <row r="17" spans="1:21" ht="120" customHeight="1">
      <c r="A17" s="122"/>
      <c r="B17" s="45" t="s">
        <v>75</v>
      </c>
      <c r="C17" s="135"/>
      <c r="D17" s="138"/>
      <c r="E17" s="63" t="s">
        <v>184</v>
      </c>
      <c r="F17" s="45" t="s">
        <v>75</v>
      </c>
      <c r="G17" s="45" t="s">
        <v>79</v>
      </c>
      <c r="H17" s="50" t="s">
        <v>62</v>
      </c>
      <c r="I17" s="50">
        <v>936</v>
      </c>
      <c r="J17" s="45" t="s">
        <v>55</v>
      </c>
      <c r="K17" s="45" t="s">
        <v>185</v>
      </c>
      <c r="L17" s="59">
        <v>25</v>
      </c>
      <c r="M17" s="91" t="s">
        <v>140</v>
      </c>
      <c r="N17" s="94">
        <f>I17*L17</f>
        <v>23400</v>
      </c>
      <c r="O17" s="54">
        <v>0.1</v>
      </c>
      <c r="P17" s="54">
        <v>0.05</v>
      </c>
      <c r="Q17" s="54"/>
      <c r="R17" s="56">
        <f>I17*L17*(1-O17)*(1-P17)</f>
        <v>20007</v>
      </c>
      <c r="S17" s="51"/>
      <c r="T17" s="44"/>
      <c r="U17" s="45" t="s">
        <v>165</v>
      </c>
    </row>
    <row r="18" spans="1:21" ht="94.15" customHeight="1">
      <c r="A18" s="122"/>
      <c r="B18" s="50" t="s">
        <v>64</v>
      </c>
      <c r="C18" s="135"/>
      <c r="D18" s="138"/>
      <c r="E18" s="50" t="s">
        <v>61</v>
      </c>
      <c r="F18" s="50" t="s">
        <v>151</v>
      </c>
      <c r="G18" s="50" t="s">
        <v>63</v>
      </c>
      <c r="H18" s="50" t="s">
        <v>159</v>
      </c>
      <c r="I18" s="50">
        <v>42</v>
      </c>
      <c r="J18" s="50" t="s">
        <v>71</v>
      </c>
      <c r="K18" s="50" t="s">
        <v>65</v>
      </c>
      <c r="L18" s="59">
        <v>120</v>
      </c>
      <c r="M18" s="90" t="s">
        <v>136</v>
      </c>
      <c r="N18" s="94">
        <f>I18*L18</f>
        <v>5040</v>
      </c>
      <c r="O18" s="55">
        <v>0.1</v>
      </c>
      <c r="P18" s="55">
        <v>0.1</v>
      </c>
      <c r="Q18" s="55"/>
      <c r="R18" s="64">
        <f>I18*L18*(1-O18)*(1-P18)</f>
        <v>4082.4</v>
      </c>
      <c r="S18" s="51"/>
      <c r="T18" s="44"/>
      <c r="U18" s="44"/>
    </row>
    <row r="19" spans="1:21" ht="120" customHeight="1">
      <c r="A19" s="123"/>
      <c r="B19" s="50" t="s">
        <v>152</v>
      </c>
      <c r="C19" s="136"/>
      <c r="D19" s="139"/>
      <c r="E19" s="50" t="s">
        <v>153</v>
      </c>
      <c r="F19" s="50" t="s">
        <v>157</v>
      </c>
      <c r="G19" s="50" t="s">
        <v>158</v>
      </c>
      <c r="H19" s="50" t="s">
        <v>159</v>
      </c>
      <c r="I19" s="50">
        <v>42</v>
      </c>
      <c r="J19" s="50" t="s">
        <v>71</v>
      </c>
      <c r="K19" s="50" t="s">
        <v>173</v>
      </c>
      <c r="L19" s="59">
        <v>55</v>
      </c>
      <c r="M19" s="90" t="s">
        <v>161</v>
      </c>
      <c r="N19" s="94">
        <f t="shared" ref="N19:N27" si="2">I19*L19</f>
        <v>2310</v>
      </c>
      <c r="O19" s="55">
        <v>0.05</v>
      </c>
      <c r="P19" s="55">
        <v>0.1</v>
      </c>
      <c r="Q19" s="55"/>
      <c r="R19" s="56">
        <f>I19*L19*(1-O19)*(1-P19)</f>
        <v>1975.05</v>
      </c>
      <c r="S19" s="51"/>
      <c r="T19" s="44"/>
      <c r="U19" s="44"/>
    </row>
    <row r="20" spans="1:21" ht="191.25">
      <c r="A20" s="51" t="s">
        <v>50</v>
      </c>
      <c r="B20" s="45" t="s">
        <v>70</v>
      </c>
      <c r="C20" s="50" t="s">
        <v>174</v>
      </c>
      <c r="D20" s="66">
        <v>118500</v>
      </c>
      <c r="E20" s="45" t="s">
        <v>175</v>
      </c>
      <c r="F20" s="45" t="s">
        <v>72</v>
      </c>
      <c r="G20" s="45" t="s">
        <v>89</v>
      </c>
      <c r="H20" s="45" t="s">
        <v>54</v>
      </c>
      <c r="I20" s="60">
        <v>2370</v>
      </c>
      <c r="J20" s="51" t="s">
        <v>55</v>
      </c>
      <c r="K20" s="45" t="s">
        <v>122</v>
      </c>
      <c r="L20" s="59">
        <v>32.78</v>
      </c>
      <c r="M20" s="89" t="s">
        <v>123</v>
      </c>
      <c r="N20" s="94">
        <f t="shared" si="2"/>
        <v>77688.600000000006</v>
      </c>
      <c r="O20" s="54">
        <v>0.15</v>
      </c>
      <c r="P20" s="55">
        <v>0.1</v>
      </c>
      <c r="Q20" s="55"/>
      <c r="R20" s="56">
        <f t="shared" si="1"/>
        <v>59431.779000000002</v>
      </c>
      <c r="S20" s="51"/>
      <c r="T20" s="44"/>
      <c r="U20" s="45" t="s">
        <v>182</v>
      </c>
    </row>
    <row r="21" spans="1:21" ht="64.150000000000006" customHeight="1">
      <c r="A21" s="131" t="s">
        <v>52</v>
      </c>
      <c r="B21" s="96" t="s">
        <v>176</v>
      </c>
      <c r="C21" s="96" t="s">
        <v>190</v>
      </c>
      <c r="D21" s="140">
        <v>0</v>
      </c>
      <c r="E21" s="96" t="s">
        <v>177</v>
      </c>
      <c r="F21" s="50" t="s">
        <v>148</v>
      </c>
      <c r="G21" s="45" t="s">
        <v>124</v>
      </c>
      <c r="H21" s="45" t="s">
        <v>56</v>
      </c>
      <c r="I21" s="52">
        <v>167</v>
      </c>
      <c r="J21" s="51" t="s">
        <v>55</v>
      </c>
      <c r="K21" s="45" t="s">
        <v>118</v>
      </c>
      <c r="L21" s="67">
        <v>482.65</v>
      </c>
      <c r="M21" s="68" t="s">
        <v>83</v>
      </c>
      <c r="N21" s="94">
        <f t="shared" si="2"/>
        <v>80602.55</v>
      </c>
      <c r="O21" s="54">
        <v>0.1</v>
      </c>
      <c r="P21" s="55">
        <v>0.2</v>
      </c>
      <c r="Q21" s="55"/>
      <c r="R21" s="56">
        <f t="shared" ref="R21:R27" si="3">I21*L21*(1-O21)*(1-P21)</f>
        <v>58033.836000000003</v>
      </c>
      <c r="S21" s="51"/>
      <c r="T21" s="44"/>
      <c r="U21" s="45" t="s">
        <v>166</v>
      </c>
    </row>
    <row r="22" spans="1:21" ht="58.9" customHeight="1">
      <c r="A22" s="132"/>
      <c r="B22" s="97"/>
      <c r="C22" s="97"/>
      <c r="D22" s="125"/>
      <c r="E22" s="97"/>
      <c r="F22" s="50" t="s">
        <v>147</v>
      </c>
      <c r="G22" s="45" t="s">
        <v>82</v>
      </c>
      <c r="H22" s="45" t="s">
        <v>56</v>
      </c>
      <c r="I22" s="52">
        <v>167</v>
      </c>
      <c r="J22" s="51" t="s">
        <v>55</v>
      </c>
      <c r="K22" s="45" t="s">
        <v>99</v>
      </c>
      <c r="L22" s="62">
        <v>150</v>
      </c>
      <c r="M22" s="89" t="s">
        <v>84</v>
      </c>
      <c r="N22" s="94">
        <f t="shared" si="2"/>
        <v>25050</v>
      </c>
      <c r="O22" s="54">
        <v>0.1</v>
      </c>
      <c r="P22" s="55">
        <v>0.2</v>
      </c>
      <c r="Q22" s="55"/>
      <c r="R22" s="56">
        <f t="shared" si="3"/>
        <v>18036</v>
      </c>
      <c r="S22" s="51"/>
      <c r="T22" s="44"/>
      <c r="U22" s="45" t="s">
        <v>167</v>
      </c>
    </row>
    <row r="23" spans="1:21" ht="75" customHeight="1">
      <c r="A23" s="132"/>
      <c r="B23" s="97"/>
      <c r="C23" s="97"/>
      <c r="D23" s="125"/>
      <c r="E23" s="97"/>
      <c r="F23" s="50" t="s">
        <v>149</v>
      </c>
      <c r="G23" s="45" t="s">
        <v>105</v>
      </c>
      <c r="H23" s="45" t="s">
        <v>126</v>
      </c>
      <c r="I23" s="52">
        <v>33</v>
      </c>
      <c r="J23" s="51" t="s">
        <v>55</v>
      </c>
      <c r="K23" s="45" t="s">
        <v>103</v>
      </c>
      <c r="L23" s="62">
        <v>1134.0899999999999</v>
      </c>
      <c r="M23" s="89" t="s">
        <v>104</v>
      </c>
      <c r="N23" s="94">
        <f t="shared" si="2"/>
        <v>37424.969999999994</v>
      </c>
      <c r="O23" s="54">
        <v>0.1</v>
      </c>
      <c r="P23" s="55">
        <v>0.2</v>
      </c>
      <c r="Q23" s="55"/>
      <c r="R23" s="56">
        <f t="shared" si="3"/>
        <v>26945.9784</v>
      </c>
      <c r="S23" s="51"/>
      <c r="T23" s="44"/>
      <c r="U23" s="45" t="s">
        <v>168</v>
      </c>
    </row>
    <row r="24" spans="1:21" ht="94.15" customHeight="1">
      <c r="A24" s="132"/>
      <c r="B24" s="97"/>
      <c r="C24" s="97"/>
      <c r="D24" s="125"/>
      <c r="E24" s="97"/>
      <c r="F24" s="50" t="s">
        <v>150</v>
      </c>
      <c r="G24" s="45" t="s">
        <v>125</v>
      </c>
      <c r="H24" s="45" t="s">
        <v>127</v>
      </c>
      <c r="I24" s="52">
        <v>2</v>
      </c>
      <c r="J24" s="51" t="s">
        <v>55</v>
      </c>
      <c r="K24" s="45" t="s">
        <v>139</v>
      </c>
      <c r="L24" s="62">
        <v>203364</v>
      </c>
      <c r="M24" s="89" t="s">
        <v>138</v>
      </c>
      <c r="N24" s="94">
        <f t="shared" si="2"/>
        <v>406728</v>
      </c>
      <c r="O24" s="54">
        <v>0.1</v>
      </c>
      <c r="P24" s="55">
        <v>0.2</v>
      </c>
      <c r="Q24" s="55"/>
      <c r="R24" s="56">
        <f t="shared" si="3"/>
        <v>292844.16000000003</v>
      </c>
      <c r="S24" s="51"/>
      <c r="T24" s="44"/>
      <c r="U24" s="45" t="s">
        <v>169</v>
      </c>
    </row>
    <row r="25" spans="1:21" ht="94.15" customHeight="1">
      <c r="A25" s="132"/>
      <c r="B25" s="97"/>
      <c r="C25" s="97"/>
      <c r="D25" s="125"/>
      <c r="E25" s="97"/>
      <c r="F25" s="50" t="s">
        <v>145</v>
      </c>
      <c r="G25" s="45" t="s">
        <v>193</v>
      </c>
      <c r="H25" s="50" t="s">
        <v>60</v>
      </c>
      <c r="I25" s="50">
        <v>84</v>
      </c>
      <c r="J25" s="51" t="s">
        <v>55</v>
      </c>
      <c r="K25" s="50" t="s">
        <v>194</v>
      </c>
      <c r="L25" s="61">
        <v>323.97000000000003</v>
      </c>
      <c r="M25" s="90" t="s">
        <v>180</v>
      </c>
      <c r="N25" s="94">
        <f t="shared" si="2"/>
        <v>27213.480000000003</v>
      </c>
      <c r="O25" s="55">
        <v>0.05</v>
      </c>
      <c r="P25" s="55">
        <v>0.1</v>
      </c>
      <c r="Q25" s="55"/>
      <c r="R25" s="56">
        <f>I25*L25*(1-O25)*(1-P25)</f>
        <v>23267.525400000002</v>
      </c>
      <c r="S25" s="51"/>
      <c r="T25" s="44"/>
      <c r="U25" s="45" t="s">
        <v>171</v>
      </c>
    </row>
    <row r="26" spans="1:21" ht="103.9" customHeight="1">
      <c r="A26" s="133"/>
      <c r="B26" s="98"/>
      <c r="C26" s="98"/>
      <c r="D26" s="126"/>
      <c r="E26" s="98"/>
      <c r="F26" s="69" t="s">
        <v>178</v>
      </c>
      <c r="G26" s="45" t="s">
        <v>170</v>
      </c>
      <c r="H26" s="45" t="s">
        <v>154</v>
      </c>
      <c r="I26" s="52">
        <v>21</v>
      </c>
      <c r="J26" s="51" t="s">
        <v>55</v>
      </c>
      <c r="K26" s="45" t="s">
        <v>195</v>
      </c>
      <c r="L26" s="62">
        <v>20000</v>
      </c>
      <c r="M26" s="89" t="s">
        <v>179</v>
      </c>
      <c r="N26" s="94">
        <f t="shared" si="2"/>
        <v>420000</v>
      </c>
      <c r="O26" s="54">
        <v>0.1</v>
      </c>
      <c r="P26" s="55">
        <v>0.2</v>
      </c>
      <c r="Q26" s="55"/>
      <c r="R26" s="56">
        <f t="shared" si="3"/>
        <v>302400</v>
      </c>
      <c r="S26" s="51"/>
      <c r="T26" s="44"/>
      <c r="U26" s="45" t="s">
        <v>188</v>
      </c>
    </row>
    <row r="27" spans="1:21" ht="124.15" customHeight="1">
      <c r="A27" s="45" t="s">
        <v>49</v>
      </c>
      <c r="B27" s="45" t="s">
        <v>53</v>
      </c>
      <c r="C27" s="45" t="s">
        <v>96</v>
      </c>
      <c r="D27" s="70">
        <v>22500</v>
      </c>
      <c r="E27" s="45" t="s">
        <v>191</v>
      </c>
      <c r="F27" s="45" t="s">
        <v>85</v>
      </c>
      <c r="G27" s="50" t="s">
        <v>86</v>
      </c>
      <c r="H27" s="50" t="s">
        <v>87</v>
      </c>
      <c r="I27" s="52">
        <v>225</v>
      </c>
      <c r="J27" s="45" t="s">
        <v>55</v>
      </c>
      <c r="K27" s="45" t="s">
        <v>122</v>
      </c>
      <c r="L27" s="59">
        <v>50</v>
      </c>
      <c r="M27" s="89" t="s">
        <v>142</v>
      </c>
      <c r="N27" s="94">
        <f t="shared" si="2"/>
        <v>11250</v>
      </c>
      <c r="O27" s="55">
        <v>0.15</v>
      </c>
      <c r="P27" s="55">
        <v>0.1</v>
      </c>
      <c r="Q27" s="55"/>
      <c r="R27" s="56">
        <f t="shared" si="3"/>
        <v>8606.25</v>
      </c>
      <c r="S27" s="51"/>
      <c r="T27" s="44"/>
      <c r="U27" s="45" t="s">
        <v>181</v>
      </c>
    </row>
    <row r="28" spans="1:21" ht="67.150000000000006" customHeight="1">
      <c r="A28" s="52" t="s">
        <v>90</v>
      </c>
      <c r="B28" s="50" t="s">
        <v>53</v>
      </c>
      <c r="C28" s="50" t="s">
        <v>94</v>
      </c>
      <c r="D28" s="66">
        <v>0</v>
      </c>
      <c r="E28" s="50"/>
      <c r="F28" s="50" t="s">
        <v>92</v>
      </c>
      <c r="G28" s="50" t="s">
        <v>91</v>
      </c>
      <c r="H28" s="50" t="s">
        <v>93</v>
      </c>
      <c r="I28" s="50"/>
      <c r="J28" s="50" t="s">
        <v>71</v>
      </c>
      <c r="K28" s="50"/>
      <c r="L28" s="50"/>
      <c r="M28" s="90"/>
      <c r="N28" s="50"/>
      <c r="O28" s="50"/>
      <c r="P28" s="50"/>
      <c r="Q28" s="50"/>
      <c r="R28" s="56">
        <f t="shared" si="1"/>
        <v>0</v>
      </c>
      <c r="S28" s="44"/>
      <c r="T28" s="44"/>
      <c r="U28" s="44"/>
    </row>
    <row r="29" spans="1:21" ht="67.900000000000006" customHeight="1">
      <c r="A29" s="52" t="s">
        <v>97</v>
      </c>
      <c r="B29" s="50" t="s">
        <v>53</v>
      </c>
      <c r="C29" s="45" t="s">
        <v>96</v>
      </c>
      <c r="D29" s="71">
        <v>126440</v>
      </c>
      <c r="E29" s="50" t="s">
        <v>192</v>
      </c>
      <c r="F29" s="50" t="s">
        <v>102</v>
      </c>
      <c r="G29" s="50" t="s">
        <v>100</v>
      </c>
      <c r="H29" s="50" t="s">
        <v>114</v>
      </c>
      <c r="I29" s="52">
        <v>3</v>
      </c>
      <c r="J29" s="52" t="s">
        <v>71</v>
      </c>
      <c r="K29" s="72"/>
      <c r="L29" s="72"/>
      <c r="M29" s="92"/>
      <c r="N29" s="72"/>
      <c r="O29" s="72"/>
      <c r="P29" s="72"/>
      <c r="Q29" s="72"/>
      <c r="R29" s="56">
        <f t="shared" si="1"/>
        <v>0</v>
      </c>
      <c r="S29" s="72"/>
      <c r="T29" s="73"/>
      <c r="U29" s="73"/>
    </row>
    <row r="30" spans="1:2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>
      <c r="A31" s="74"/>
      <c r="B31" s="74"/>
      <c r="C31" s="74"/>
      <c r="D31" s="85">
        <f>(118500+22500+126440)</f>
        <v>267440</v>
      </c>
      <c r="E31" s="74"/>
      <c r="F31" s="74"/>
      <c r="G31" s="74"/>
      <c r="H31" s="74"/>
      <c r="I31" s="74"/>
      <c r="J31" s="74"/>
      <c r="K31" s="74"/>
      <c r="L31" s="74"/>
      <c r="M31" s="74"/>
      <c r="N31" s="86">
        <f>SUM(N9:N29)</f>
        <v>1244036.6000000001</v>
      </c>
      <c r="O31" s="74"/>
      <c r="P31" s="74"/>
      <c r="Q31" s="74"/>
      <c r="R31" s="86">
        <f>SUM(R9:R29)</f>
        <v>926555.11380000005</v>
      </c>
      <c r="S31" s="75" t="s">
        <v>189</v>
      </c>
      <c r="T31" s="74"/>
      <c r="U31" s="74"/>
    </row>
    <row r="33" spans="18:18">
      <c r="R33" s="95">
        <f>R31/D31</f>
        <v>3.4645345266227943</v>
      </c>
    </row>
  </sheetData>
  <sheetProtection algorithmName="SHA-512" hashValue="sverVq6hZqM2Dhqm31Qn5GngvoJ6nGPIDGrBm3iCh07FBDAC7+eqs3aCkX3O+2/DDK3zs9uqR5n1FntYITK1QQ==" saltValue="tjxGzNwTNcQEqIm5tWDiJg==" spinCount="100000" sheet="1" objects="1" scenarios="1"/>
  <mergeCells count="37">
    <mergeCell ref="A21:A26"/>
    <mergeCell ref="C16:C19"/>
    <mergeCell ref="D16:D19"/>
    <mergeCell ref="B21:B26"/>
    <mergeCell ref="C21:C26"/>
    <mergeCell ref="D21:D26"/>
    <mergeCell ref="A16:A19"/>
    <mergeCell ref="A3:A4"/>
    <mergeCell ref="A10:A15"/>
    <mergeCell ref="B4:D4"/>
    <mergeCell ref="D10:D15"/>
    <mergeCell ref="C7:D7"/>
    <mergeCell ref="C6:F6"/>
    <mergeCell ref="E12:E13"/>
    <mergeCell ref="B10:B11"/>
    <mergeCell ref="B12:B13"/>
    <mergeCell ref="G10:G11"/>
    <mergeCell ref="H10:H11"/>
    <mergeCell ref="H12:H13"/>
    <mergeCell ref="C10:C15"/>
    <mergeCell ref="G6:N6"/>
    <mergeCell ref="E21:E26"/>
    <mergeCell ref="U1:U4"/>
    <mergeCell ref="L4:P4"/>
    <mergeCell ref="Q4:R4"/>
    <mergeCell ref="G7:M7"/>
    <mergeCell ref="B1:P1"/>
    <mergeCell ref="B3:D3"/>
    <mergeCell ref="E3:J3"/>
    <mergeCell ref="B2:P2"/>
    <mergeCell ref="Q3:R3"/>
    <mergeCell ref="Q1:R1"/>
    <mergeCell ref="Q2:R2"/>
    <mergeCell ref="L3:P3"/>
    <mergeCell ref="O6:R6"/>
    <mergeCell ref="E4:J4"/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C18" sqref="C18"/>
    </sheetView>
  </sheetViews>
  <sheetFormatPr defaultColWidth="8.7109375" defaultRowHeight="15"/>
  <cols>
    <col min="1" max="1" width="31.7109375" customWidth="1"/>
    <col min="2" max="2" width="21.7109375" customWidth="1"/>
  </cols>
  <sheetData>
    <row r="1" spans="1:2">
      <c r="A1" s="24" t="s">
        <v>112</v>
      </c>
      <c r="B1" s="24" t="s">
        <v>107</v>
      </c>
    </row>
    <row r="2" spans="1:2">
      <c r="A2" s="25" t="s">
        <v>113</v>
      </c>
      <c r="B2" s="33">
        <v>118500</v>
      </c>
    </row>
    <row r="3" spans="1:2">
      <c r="A3" s="25" t="s">
        <v>116</v>
      </c>
      <c r="B3" s="33">
        <v>22500</v>
      </c>
    </row>
    <row r="4" spans="1:2">
      <c r="A4" s="25" t="s">
        <v>115</v>
      </c>
      <c r="B4" s="34">
        <v>126440</v>
      </c>
    </row>
    <row r="5" spans="1:2">
      <c r="A5" s="25" t="s">
        <v>117</v>
      </c>
      <c r="B5" s="35">
        <f>SUM(B2:B4)</f>
        <v>267440</v>
      </c>
    </row>
  </sheetData>
  <sheetProtection algorithmName="SHA-512" hashValue="DZxDugHuAO7Z3/JBe0C/GSC0et+c5zQcEe3dOjy/5RsNMWBBm8oxtDEqUwm/p6PeK36MbDaH+ULVR5M7V7sUEg==" saltValue="OKs3XCFdQnRo85W+iywJ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="125" workbookViewId="0">
      <selection activeCell="D4" sqref="D4"/>
    </sheetView>
  </sheetViews>
  <sheetFormatPr defaultColWidth="8.7109375" defaultRowHeight="15"/>
  <cols>
    <col min="1" max="1" width="14.7109375" customWidth="1"/>
    <col min="2" max="2" width="9.7109375" bestFit="1" customWidth="1"/>
    <col min="3" max="3" width="19.28515625" customWidth="1"/>
    <col min="4" max="4" width="18" customWidth="1"/>
    <col min="7" max="7" width="9.140625" bestFit="1" customWidth="1"/>
  </cols>
  <sheetData>
    <row r="1" spans="1:7">
      <c r="A1" s="24" t="s">
        <v>106</v>
      </c>
      <c r="B1" s="24" t="s">
        <v>107</v>
      </c>
      <c r="C1" s="24" t="s">
        <v>108</v>
      </c>
      <c r="G1" s="10"/>
    </row>
    <row r="2" spans="1:7">
      <c r="A2" s="14">
        <v>167</v>
      </c>
      <c r="B2" s="15">
        <v>269.19</v>
      </c>
      <c r="C2" s="16">
        <f t="shared" ref="C2:C12" si="0">A2*B2</f>
        <v>44954.73</v>
      </c>
      <c r="G2" s="10"/>
    </row>
    <row r="3" spans="1:7">
      <c r="A3" s="14">
        <v>710</v>
      </c>
      <c r="B3" s="17">
        <v>25.5</v>
      </c>
      <c r="C3" s="18">
        <f t="shared" si="0"/>
        <v>18105</v>
      </c>
      <c r="G3" s="10"/>
    </row>
    <row r="4" spans="1:7">
      <c r="A4" s="19">
        <v>167</v>
      </c>
      <c r="B4" s="20">
        <v>10</v>
      </c>
      <c r="C4" s="16">
        <f t="shared" si="0"/>
        <v>1670</v>
      </c>
      <c r="G4" s="9"/>
    </row>
    <row r="5" spans="1:7">
      <c r="A5" s="7">
        <v>3096</v>
      </c>
      <c r="B5" s="21">
        <v>28</v>
      </c>
      <c r="C5" s="18">
        <f t="shared" si="0"/>
        <v>86688</v>
      </c>
      <c r="G5" s="11"/>
    </row>
    <row r="6" spans="1:7">
      <c r="A6" s="19">
        <v>140</v>
      </c>
      <c r="B6" s="22">
        <v>32</v>
      </c>
      <c r="C6" s="18">
        <f t="shared" si="0"/>
        <v>4480</v>
      </c>
    </row>
    <row r="7" spans="1:7">
      <c r="A7" s="19">
        <v>936</v>
      </c>
      <c r="B7" s="20">
        <v>25</v>
      </c>
      <c r="C7" s="16">
        <f t="shared" si="0"/>
        <v>23400</v>
      </c>
    </row>
    <row r="8" spans="1:7">
      <c r="A8" s="19">
        <v>42</v>
      </c>
      <c r="B8" s="20">
        <v>100</v>
      </c>
      <c r="C8" s="16">
        <f t="shared" si="0"/>
        <v>4200</v>
      </c>
    </row>
    <row r="9" spans="1:7">
      <c r="A9" s="19">
        <v>104</v>
      </c>
      <c r="B9" s="20">
        <v>10</v>
      </c>
      <c r="C9" s="16">
        <f t="shared" si="0"/>
        <v>1040</v>
      </c>
    </row>
    <row r="10" spans="1:7">
      <c r="A10" s="14">
        <v>167</v>
      </c>
      <c r="B10" s="15">
        <v>269.19</v>
      </c>
      <c r="C10" s="16">
        <f t="shared" si="0"/>
        <v>44954.73</v>
      </c>
    </row>
    <row r="11" spans="1:7">
      <c r="A11" s="14">
        <v>167</v>
      </c>
      <c r="B11" s="22">
        <v>150</v>
      </c>
      <c r="C11" s="18">
        <f t="shared" si="0"/>
        <v>25050</v>
      </c>
    </row>
    <row r="12" spans="1:7">
      <c r="A12" s="23">
        <v>33</v>
      </c>
      <c r="B12" s="15">
        <v>1134.0899999999999</v>
      </c>
      <c r="C12" s="13">
        <f t="shared" si="0"/>
        <v>37424.969999999994</v>
      </c>
    </row>
    <row r="13" spans="1:7">
      <c r="A13" s="25"/>
      <c r="B13" s="25"/>
      <c r="C13" s="12">
        <f>SUM(C2:C12)</f>
        <v>291967.43</v>
      </c>
    </row>
    <row r="15" spans="1:7">
      <c r="A15" s="24" t="s">
        <v>107</v>
      </c>
      <c r="B15" s="24" t="s">
        <v>109</v>
      </c>
      <c r="C15" s="24" t="s">
        <v>110</v>
      </c>
      <c r="D15" s="24" t="s">
        <v>111</v>
      </c>
    </row>
    <row r="16" spans="1:7">
      <c r="A16" s="26">
        <v>44954.73</v>
      </c>
      <c r="B16" s="27">
        <v>0.15</v>
      </c>
      <c r="C16" s="28">
        <f t="shared" ref="C16:C26" si="1">A16*B16</f>
        <v>6743.2094999999999</v>
      </c>
      <c r="D16" s="28">
        <f t="shared" ref="D16:D26" si="2">A16-C16</f>
        <v>38211.520500000006</v>
      </c>
    </row>
    <row r="17" spans="1:4">
      <c r="A17" s="26">
        <v>18105</v>
      </c>
      <c r="B17" s="27">
        <v>0.4</v>
      </c>
      <c r="C17" s="28">
        <f t="shared" si="1"/>
        <v>7242</v>
      </c>
      <c r="D17" s="28">
        <f t="shared" si="2"/>
        <v>10863</v>
      </c>
    </row>
    <row r="18" spans="1:4">
      <c r="A18" s="26">
        <v>1670</v>
      </c>
      <c r="B18" s="27">
        <v>0.2</v>
      </c>
      <c r="C18" s="28">
        <f t="shared" si="1"/>
        <v>334</v>
      </c>
      <c r="D18" s="28">
        <f t="shared" si="2"/>
        <v>1336</v>
      </c>
    </row>
    <row r="19" spans="1:4">
      <c r="A19" s="26">
        <v>86688</v>
      </c>
      <c r="B19" s="27">
        <v>0.15</v>
      </c>
      <c r="C19" s="28">
        <f t="shared" si="1"/>
        <v>13003.199999999999</v>
      </c>
      <c r="D19" s="28">
        <f t="shared" si="2"/>
        <v>73684.800000000003</v>
      </c>
    </row>
    <row r="20" spans="1:4">
      <c r="A20" s="26">
        <v>4480</v>
      </c>
      <c r="B20" s="27">
        <v>0.25</v>
      </c>
      <c r="C20" s="28">
        <f t="shared" si="1"/>
        <v>1120</v>
      </c>
      <c r="D20" s="28">
        <f t="shared" si="2"/>
        <v>3360</v>
      </c>
    </row>
    <row r="21" spans="1:4">
      <c r="A21" s="26">
        <v>23400</v>
      </c>
      <c r="B21" s="27">
        <v>0.25</v>
      </c>
      <c r="C21" s="28">
        <f t="shared" si="1"/>
        <v>5850</v>
      </c>
      <c r="D21" s="28">
        <f t="shared" si="2"/>
        <v>17550</v>
      </c>
    </row>
    <row r="22" spans="1:4">
      <c r="A22" s="26">
        <v>4200</v>
      </c>
      <c r="B22" s="27">
        <v>0.25</v>
      </c>
      <c r="C22" s="28">
        <f t="shared" si="1"/>
        <v>1050</v>
      </c>
      <c r="D22" s="28">
        <f t="shared" si="2"/>
        <v>3150</v>
      </c>
    </row>
    <row r="23" spans="1:4">
      <c r="A23" s="26">
        <v>1040</v>
      </c>
      <c r="B23" s="27">
        <v>0.3</v>
      </c>
      <c r="C23" s="28">
        <f t="shared" si="1"/>
        <v>312</v>
      </c>
      <c r="D23" s="28">
        <f t="shared" si="2"/>
        <v>728</v>
      </c>
    </row>
    <row r="24" spans="1:4">
      <c r="A24" s="26">
        <v>44954.73</v>
      </c>
      <c r="B24" s="27">
        <v>0.4</v>
      </c>
      <c r="C24" s="28">
        <f t="shared" si="1"/>
        <v>17981.892000000003</v>
      </c>
      <c r="D24" s="28">
        <f t="shared" si="2"/>
        <v>26972.838</v>
      </c>
    </row>
    <row r="25" spans="1:4">
      <c r="A25" s="26">
        <v>25050</v>
      </c>
      <c r="B25" s="27">
        <v>0.4</v>
      </c>
      <c r="C25" s="28">
        <f t="shared" si="1"/>
        <v>10020</v>
      </c>
      <c r="D25" s="28">
        <f t="shared" si="2"/>
        <v>15030</v>
      </c>
    </row>
    <row r="26" spans="1:4">
      <c r="A26" s="30">
        <v>37424.969999999994</v>
      </c>
      <c r="B26" s="32">
        <v>0.4</v>
      </c>
      <c r="C26" s="30">
        <f t="shared" si="1"/>
        <v>14969.987999999998</v>
      </c>
      <c r="D26" s="31">
        <f t="shared" si="2"/>
        <v>22454.981999999996</v>
      </c>
    </row>
    <row r="27" spans="1:4">
      <c r="A27" s="8"/>
      <c r="B27" s="8"/>
      <c r="C27" s="8"/>
      <c r="D27" s="29">
        <f>SUM(D16:D26)</f>
        <v>213341.14049999998</v>
      </c>
    </row>
  </sheetData>
  <sheetProtection algorithmName="SHA-512" hashValue="8tqRGeFK43Jk8vwbLJBgYXN6W1xLh/w0gjg5Qox7OdT/SyvxsjBtcRYKsN95KwK6QXZr5ogeVQ50OGTkU9M1jw==" saltValue="ygKfIfMlUXlCGy1g+X+6x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27EA2843A9C5409C9888B4A5F59020" ma:contentTypeVersion="10" ma:contentTypeDescription="Create a new document." ma:contentTypeScope="" ma:versionID="46bddb3c27097f2273973cc42a6d0295">
  <xsd:schema xmlns:xsd="http://www.w3.org/2001/XMLSchema" xmlns:xs="http://www.w3.org/2001/XMLSchema" xmlns:p="http://schemas.microsoft.com/office/2006/metadata/properties" xmlns:ns3="d5124302-10de-4186-aadf-6b99a43b392b" targetNamespace="http://schemas.microsoft.com/office/2006/metadata/properties" ma:root="true" ma:fieldsID="0954935e75bba7dd83120e44eea1056d" ns3:_="">
    <xsd:import namespace="d5124302-10de-4186-aadf-6b99a43b3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24302-10de-4186-aadf-6b99a43b3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CD29F4-05C2-44B6-9278-CF3132122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02A1C5-13D5-4051-8A38-CD5853DDE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124302-10de-4186-aadf-6b99a43b3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7C974-2EA6-4A5D-AC04-6F8ACCE0C5CD}">
  <ds:schemaRefs>
    <ds:schemaRef ds:uri="http://schemas.microsoft.com/office/infopath/2007/PartnerControls"/>
    <ds:schemaRef ds:uri="http://purl.org/dc/terms/"/>
    <ds:schemaRef ds:uri="http://purl.org/dc/elements/1.1/"/>
    <ds:schemaRef ds:uri="d5124302-10de-4186-aadf-6b99a43b392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Carlos</cp:lastModifiedBy>
  <dcterms:created xsi:type="dcterms:W3CDTF">2013-09-30T17:31:31Z</dcterms:created>
  <dcterms:modified xsi:type="dcterms:W3CDTF">2020-11-28T21:53:47Z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0x0101005927EA2843A9C5409C9888B4A5F59020</vt:lpwstr>
  </property>
</Properties>
</file>