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usaskca1-my.sharepoint.com/personal/ssk014_usask_ca/Documents/Research/CUISR/SROI PROJECTS/College of Nursing Project/Report/Impact Map/"/>
    </mc:Choice>
  </mc:AlternateContent>
  <xr:revisionPtr revIDLastSave="7" documentId="8_{C236E6AE-A5B7-4D25-93AA-12DD82E48107}" xr6:coauthVersionLast="47" xr6:coauthVersionMax="47" xr10:uidLastSave="{18F0C4D2-6DA6-4003-88AD-5E4130CB5E99}"/>
  <bookViews>
    <workbookView xWindow="23880" yWindow="-120" windowWidth="19440" windowHeight="15000" xr2:uid="{00000000-000D-0000-FFFF-FFFF00000000}"/>
  </bookViews>
  <sheets>
    <sheet name="Sheet1" sheetId="1" r:id="rId1"/>
    <sheet name="Sheet2" sheetId="2" r:id="rId2"/>
    <sheet name="Sheet3"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4" i="1" l="1"/>
  <c r="O21" i="1"/>
  <c r="O11" i="1"/>
  <c r="D22" i="1"/>
  <c r="O13" i="1"/>
  <c r="O12" i="1"/>
  <c r="O16" i="1"/>
  <c r="O15" i="1"/>
  <c r="S12" i="1" l="1"/>
  <c r="D20" i="1"/>
  <c r="D19" i="1"/>
  <c r="D11" i="1"/>
  <c r="O20" i="1"/>
  <c r="S20" i="1" s="1"/>
  <c r="O19" i="1"/>
  <c r="O18" i="1"/>
  <c r="O17" i="1"/>
  <c r="S16" i="1"/>
  <c r="S15" i="1"/>
  <c r="O14" i="1"/>
  <c r="S13" i="1"/>
  <c r="S11" i="1"/>
  <c r="S21" i="1"/>
  <c r="S19" i="1"/>
  <c r="S18" i="1"/>
  <c r="S17" i="1"/>
  <c r="S14" i="1"/>
  <c r="S22" i="1" l="1"/>
  <c r="O22" i="1"/>
  <c r="T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tc={A0DA3418-6415-4444-A851-FF94BB1ADB43}</author>
    <author>tc={2CB11B45-8554-44A9-AAFA-0B1CBC41F5B2}</author>
  </authors>
  <commentList>
    <comment ref="L13" authorId="0" shapeId="0" xr:uid="{A0DA3418-6415-4444-A851-FF94BB1ADB43}">
      <text>
        <t>[Threaded comment]
Your version of Excel allows you to read this threaded comment; however, any edits to it will get removed if the file is opened in a newer version of Excel. Learn more: https://go.microsoft.com/fwlink/?linkid=870924
Comment:
    Should we say cost of food for a family (not 1 individual) in a large city is $1,061.05?</t>
      </text>
    </comment>
    <comment ref="N13" authorId="1" shapeId="0" xr:uid="{2CB11B45-8554-44A9-AAFA-0B1CBC41F5B2}">
      <text>
        <t>[Threaded comment]
Your version of Excel allows you to read this threaded comment; however, any edits to it will get removed if the file is opened in a newer version of Excel. Learn more: https://go.microsoft.com/fwlink/?linkid=870924
Comment:
    This number is quite different from what we had yesterday because we had multiplied by 4 twice. Also, I changed the computations to reflect school year savings, i.e., 8 months per year).</t>
      </text>
    </comment>
  </commentList>
</comments>
</file>

<file path=xl/sharedStrings.xml><?xml version="1.0" encoding="utf-8"?>
<sst xmlns="http://schemas.openxmlformats.org/spreadsheetml/2006/main" count="218" uniqueCount="186">
  <si>
    <t>Organization</t>
  </si>
  <si>
    <t>College of Nursing Distributed Education Program</t>
  </si>
  <si>
    <t>Name</t>
  </si>
  <si>
    <t>CUISR</t>
  </si>
  <si>
    <t>Objectives</t>
  </si>
  <si>
    <t>Provide nursing degree in rural, remote and Northern Saskatchewan so that students can be educated and work where they live.</t>
  </si>
  <si>
    <t>Date</t>
  </si>
  <si>
    <t>Scope</t>
  </si>
  <si>
    <t>Activity</t>
  </si>
  <si>
    <t>Nursing degree in rural and remote areas of Saskatchewan</t>
  </si>
  <si>
    <t>Objective of Activity</t>
  </si>
  <si>
    <t xml:space="preserve">To increase number of local and Indigenous RNs in the health care system and to address shortage of nurses in rural and remote SK. </t>
  </si>
  <si>
    <t>Time Period</t>
  </si>
  <si>
    <t>5 years (2018-2022)</t>
  </si>
  <si>
    <t>Contract/Funding/Part of Organization</t>
  </si>
  <si>
    <t>Part of the organization (specific service)</t>
  </si>
  <si>
    <t>Purpose of Analysis</t>
  </si>
  <si>
    <t>Demonstrate impact to stakeholders</t>
  </si>
  <si>
    <t>Forecast or Evaluation</t>
  </si>
  <si>
    <t>Evaluation</t>
  </si>
  <si>
    <t>Stage 1</t>
  </si>
  <si>
    <t>Stage 2</t>
  </si>
  <si>
    <t>Stage 3</t>
  </si>
  <si>
    <t>Stage 4</t>
  </si>
  <si>
    <t>Stage 5</t>
  </si>
  <si>
    <t>Stakeholders</t>
  </si>
  <si>
    <t>Intended/Unintended Changes</t>
  </si>
  <si>
    <t>Inputs</t>
  </si>
  <si>
    <t>Outputs</t>
  </si>
  <si>
    <t>The Outcomes</t>
  </si>
  <si>
    <t>The Outcomes (what changes)</t>
  </si>
  <si>
    <t>Deadweight</t>
  </si>
  <si>
    <t>Attribution</t>
  </si>
  <si>
    <t>Dropoff</t>
  </si>
  <si>
    <t>Net Impact</t>
  </si>
  <si>
    <t>Calculating Social Return</t>
  </si>
  <si>
    <t>Description</t>
  </si>
  <si>
    <t>Value ($)</t>
  </si>
  <si>
    <t>Indicator</t>
  </si>
  <si>
    <t>Source</t>
  </si>
  <si>
    <t>Quantity</t>
  </si>
  <si>
    <t>Duration</t>
  </si>
  <si>
    <t>Financial proxy</t>
  </si>
  <si>
    <t>Value</t>
  </si>
  <si>
    <t xml:space="preserve">Gross Impact </t>
  </si>
  <si>
    <t>Gross Impact Value ($)</t>
  </si>
  <si>
    <t> </t>
  </si>
  <si>
    <t>Who do we have an effect on?  Who has an effect on us?</t>
  </si>
  <si>
    <t>What do they invest?</t>
  </si>
  <si>
    <t>Summary of activity in numbers</t>
  </si>
  <si>
    <t>How would you describe the change?</t>
  </si>
  <si>
    <t>How would you measure it?</t>
  </si>
  <si>
    <t>Where did you get the information from?</t>
  </si>
  <si>
    <t>How much change was there?</t>
  </si>
  <si>
    <t>How long does the change last?</t>
  </si>
  <si>
    <t>What proxy would you use to value the change?</t>
  </si>
  <si>
    <t>What is the value of the change?</t>
  </si>
  <si>
    <t>Students</t>
  </si>
  <si>
    <t>Ability to get education in own community and pursue post-secondary nursing education.</t>
  </si>
  <si>
    <t>Time and tuition, student fees, books and course materials for nursing school is approximately $11,751 for 3 years = $35,253 and $7,615 for the pre-professional year (University of Saskatchewan, 2023). Altogether, the four-year nursing degree would cost approximately $42,868. $42,868 x 108 students= $4,629,744</t>
  </si>
  <si>
    <t xml:space="preserve">108 students over 5 years </t>
  </si>
  <si>
    <t>Students in rural, remote and Northern Saskatchewan are able to complete a nursing degree in their own or nearby community.</t>
  </si>
  <si>
    <t xml:space="preserve">Number of students that graduate and work as a nurse in rural, remote or Northern communities. </t>
  </si>
  <si>
    <t>Interviews with students and RN Education Performance Indicators (USASK College of Nursing, 2022). Tuition cost for Nursing (University of Saskatchewan, 2023)</t>
  </si>
  <si>
    <t>108 students x 60% NCLEX pass rate for the first test (College of Nursing, 2022) = 65 students</t>
  </si>
  <si>
    <t>1 year</t>
  </si>
  <si>
    <t xml:space="preserve">Incremental income from minimum wage earnings to average entry level RN salary in rural and remote SK. </t>
  </si>
  <si>
    <t>$13/hr minimum wage in SK - yearly full-time income of $27,040. According to the Government of Saskatchewan, RNs earned a low wage of $34/hr median of $42/hr and high wage of $49.52/hr in Northern regions. $42/hr entry level RN in rural and remote SK- yearly full-time salary of $87,360. Incremental income of $60,320 ($87,360-$27,040).</t>
  </si>
  <si>
    <t>Minimum wage -(Government of Saskatchewan, 2022); Northern hourly wages by community/area -(Government of Saskatchewan, 2022)</t>
  </si>
  <si>
    <r>
      <t xml:space="preserve">$60,320/year x 65 students = </t>
    </r>
    <r>
      <rPr>
        <b/>
        <sz val="10"/>
        <color rgb="FF000000"/>
        <rFont val="Calibri"/>
        <family val="2"/>
        <scheme val="minor"/>
      </rPr>
      <t>$3,920,800</t>
    </r>
  </si>
  <si>
    <t xml:space="preserve">Students </t>
  </si>
  <si>
    <t>Ability to be close to their family members, children and maintain connection without uprooting family by moving to an urban city.</t>
  </si>
  <si>
    <t>Time with family and community.</t>
  </si>
  <si>
    <t xml:space="preserve">108 students over the duration of their degree program  </t>
  </si>
  <si>
    <t>Mental and emotional support from their family members.</t>
  </si>
  <si>
    <t>Increased mental and emotional health during schooling.</t>
  </si>
  <si>
    <t xml:space="preserve">Interviews with students. </t>
  </si>
  <si>
    <t>If an estimated 25% of students benefitted from mental and emotion support from their family and community during nursing school. 25% of 108 students = 27 students.</t>
  </si>
  <si>
    <t xml:space="preserve">During 4 years of schooling </t>
  </si>
  <si>
    <t>Counselling services.</t>
  </si>
  <si>
    <t xml:space="preserve">Cost of counselling services at $50 to $240 per one-hour session. Estimated average cost of counselling once a month for one hour is $125 x 1 time/month = $1,000 per school year. 
 </t>
  </si>
  <si>
    <t>Collie, 2019</t>
  </si>
  <si>
    <r>
      <rPr>
        <sz val="10"/>
        <color rgb="FF000000"/>
        <rFont val="Calibri"/>
        <scheme val="minor"/>
      </rPr>
      <t>$1,000/school year (8 months) X 27 students = $27,000 x 4 school years =</t>
    </r>
    <r>
      <rPr>
        <b/>
        <sz val="10"/>
        <color rgb="FF000000"/>
        <rFont val="Calibri"/>
        <scheme val="minor"/>
      </rPr>
      <t xml:space="preserve"> $108,000</t>
    </r>
  </si>
  <si>
    <t>Cost savings to the students being able to study where they live (housing/rental, food costs).</t>
  </si>
  <si>
    <t xml:space="preserve">Housing and food costs in rural and remote Saskatchewan. </t>
  </si>
  <si>
    <t>Financial support from family members. Reducing costs of relocating and groceries.</t>
  </si>
  <si>
    <t xml:space="preserve">Cost savings for a student not having to relocating to an urban city. </t>
  </si>
  <si>
    <t>108 students x 50% = 54 students</t>
  </si>
  <si>
    <t xml:space="preserve">An estimate of 50% of students able to save incremental costs on housing and food. </t>
  </si>
  <si>
    <t>Living expenses -(Zumper, 2023); Food costs - (Government of Saskatchewan, 2018). Bank of Canada inflation calculator (https://www.bankofcanada.ca/rates/related/inflation-calculator/)</t>
  </si>
  <si>
    <r>
      <rPr>
        <sz val="10"/>
        <color rgb="FF000000"/>
        <rFont val="Calibri"/>
        <scheme val="minor"/>
      </rPr>
      <t xml:space="preserve">($250 x 8 months) = 2,000 - ($174.83 x 8 months) = 1,398.64 = $601.36 per school year x 4 years x 54 students = </t>
    </r>
    <r>
      <rPr>
        <b/>
        <sz val="10"/>
        <color rgb="FF000000"/>
        <rFont val="Calibri"/>
        <scheme val="minor"/>
      </rPr>
      <t>$129,894</t>
    </r>
  </si>
  <si>
    <t>Cost savings to the students being able to study where they live (transportation).</t>
  </si>
  <si>
    <t xml:space="preserve">Cost of transportation to visit family in rural, remote and in the north and time that it takes to travel. Time and productivity lost due to travel. </t>
  </si>
  <si>
    <t>108 students over 5 years</t>
  </si>
  <si>
    <t>Financial support from family members. Reducing costs of travelling back home.</t>
  </si>
  <si>
    <t xml:space="preserve">Cost savings for a student not having to relocate to an urban city and travelling to and from their community. </t>
  </si>
  <si>
    <t xml:space="preserve">108  students x 75% = 81 students </t>
  </si>
  <si>
    <t>During 4 years of schooling</t>
  </si>
  <si>
    <t xml:space="preserve">Students are able to save costs of travelling back home from an urban university 4 times per semester. Also, students are able to reduce time and productivity lost due to travelling to and from their communities. </t>
  </si>
  <si>
    <t>Canada Revenue Agency, 2023; Glassdoor, 2023; Government of Saskatchewan, 2022</t>
  </si>
  <si>
    <t>Families</t>
  </si>
  <si>
    <t xml:space="preserve">Student/caregiver is able to be close to family. Family connections are maintained while student is in nursing school. Ability to have student nearby to provide caregiving to family members, children and elders. </t>
  </si>
  <si>
    <t>Time and support.</t>
  </si>
  <si>
    <t>Estimated number of children and family members that students are able to care for outside of schooling hours.</t>
  </si>
  <si>
    <t xml:space="preserve">Maintaining connections with family during education. </t>
  </si>
  <si>
    <t xml:space="preserve">Reducing daycare and elder care costs. Increased stability and connection with family during school.  </t>
  </si>
  <si>
    <t>Interviews with family members.</t>
  </si>
  <si>
    <t>Estimated number of 27 children and 27 elderly (25% of 108 students)</t>
  </si>
  <si>
    <t>Reducing daycare and elder care costs and increased family stability.</t>
  </si>
  <si>
    <t>Saskatoon Childcare, 2023; Comfort Life, 2021</t>
  </si>
  <si>
    <r>
      <rPr>
        <sz val="10"/>
        <color rgb="FF000000"/>
        <rFont val="Calibri"/>
        <scheme val="minor"/>
      </rPr>
      <t xml:space="preserve">$217.50/month  x 27 children + $50/hour for two hours per month x 27 elderly = $5,872.50 + $2,700 = $8,572.50 per month for 8 months/year x 4 years = </t>
    </r>
    <r>
      <rPr>
        <b/>
        <sz val="10"/>
        <color rgb="FF000000"/>
        <rFont val="Calibri"/>
        <scheme val="minor"/>
      </rPr>
      <t>$274,320.</t>
    </r>
  </si>
  <si>
    <t xml:space="preserve">Community Members </t>
  </si>
  <si>
    <t>Increased continuity of care with local nurses staying in communities. Increased number of nurses that understand the culture of the community. Skilled labourers in the community increases economy, health status and quality of life for community members. Cost savings to the health care system.</t>
  </si>
  <si>
    <t xml:space="preserve">Time and support of students in their communities. </t>
  </si>
  <si>
    <t xml:space="preserve">Communities offering the DE program. According the 2021 Census, the population of Île-à-la-Crosse, La Ronge and Yorkton is 1,425; 1,349; 19,859; respectively (Statistics Canada, 2023). Altogether 22,633 people reside in these 3 communities. </t>
  </si>
  <si>
    <t xml:space="preserve">Increased number of Indigenous/ local nurses staying and caring for the community. </t>
  </si>
  <si>
    <t xml:space="preserve">Community members are satisfied with culturally safe and competent care with local nurses. </t>
  </si>
  <si>
    <t xml:space="preserve">Interview with community members. </t>
  </si>
  <si>
    <t>10% of the population of 3 communities (Île-à-la-Crosse, La Ronge and Yorkton). 10% of 22,633 = 2,263</t>
  </si>
  <si>
    <t xml:space="preserve">Cost savings of one family doctor visit and one hospital stay per year. This results from improved health status due to the presence of local nurses in the community who can, through health education, address basic health risk factors like overweight, smoking, high blood pressure and other health issues in non-metropolitan regions. </t>
  </si>
  <si>
    <t xml:space="preserve">Average family doctor visit in Canada = $51.01; in 2021-2022 the average cost of a standard hospital stay in Île-à-la-Crosse, La Ronge, and Yorkton in 2021-2022 was $14,512; $9,214; and $9,327 respectively (average cost = $11,018). Significant savings can be achieved if even 10% of the population of the 3 communities 22,633 x 10% = 2,263 people are able to avoid 1 doctor visit and 1 standard hospital visit per year. </t>
  </si>
  <si>
    <t>CIHI, 2020; CIHI, 2023</t>
  </si>
  <si>
    <r>
      <t xml:space="preserve">$51.01 + $11,018 = $11,069 x 2,263 people for 1 year = </t>
    </r>
    <r>
      <rPr>
        <b/>
        <sz val="10"/>
        <color rgb="FF000000"/>
        <rFont val="Calibri"/>
        <family val="2"/>
        <scheme val="minor"/>
      </rPr>
      <t>$25,049,170</t>
    </r>
  </si>
  <si>
    <t xml:space="preserve">Health Care Professionals </t>
  </si>
  <si>
    <t xml:space="preserve">Improving quality of care and health care standards through knowledge sharing from the students/instructors. Updated and evidence-based clinical practices are considered and implemented in local communities. </t>
  </si>
  <si>
    <t xml:space="preserve">Ability to learn up-to-date nursing skills from having the students and nursing instructors at the local health centre. </t>
  </si>
  <si>
    <t>Estimated number of nurses that will not need to take a nursing skills refresher since knowledge has been shared by students and nursing instructors from the DE program.</t>
  </si>
  <si>
    <t>Providing update knowledge of evidence-based nursing practices from new students/instructors.</t>
  </si>
  <si>
    <t>Providing update knowledge of evidence based nursing practices from new students/instructors.</t>
  </si>
  <si>
    <t xml:space="preserve">Interviews with health care professionals. </t>
  </si>
  <si>
    <t>10% of 108 students = 11 RNs in the health care system</t>
  </si>
  <si>
    <t xml:space="preserve">1 year </t>
  </si>
  <si>
    <t xml:space="preserve">Improved quality of care and health care standards. Cost savings to the health care system. Cost valued at $695.24 for a nursing skills refresher course at Saskatchewan Polytechnic. </t>
  </si>
  <si>
    <t xml:space="preserve">Nurses are able to learn skills valued at $695. </t>
  </si>
  <si>
    <t xml:space="preserve">Saskatchewan Polytechnic, 2023 </t>
  </si>
  <si>
    <r>
      <t xml:space="preserve">$695 x 11 nurses for 1 year = </t>
    </r>
    <r>
      <rPr>
        <b/>
        <sz val="10"/>
        <color rgb="FF000000"/>
        <rFont val="Calibri"/>
        <family val="2"/>
        <scheme val="minor"/>
      </rPr>
      <t>$7,645</t>
    </r>
  </si>
  <si>
    <t>Opportunity for local nurses to mentor students. Local nurses are practicing and developing leadership skills through preceptorships with nursing students.</t>
  </si>
  <si>
    <t xml:space="preserve">Mentoring, preceptorship time and support. </t>
  </si>
  <si>
    <t xml:space="preserve">Estimated number of nurses in the health care centres where DE program is offered. </t>
  </si>
  <si>
    <t xml:space="preserve">Health care professionals/local nurses are able to practice and use their leadership skills with students. </t>
  </si>
  <si>
    <t>Increased mentorship and leadership skills for local nurses.</t>
  </si>
  <si>
    <t xml:space="preserve">Leadership courses. Cost valued at $597.13 for a nursing leadership course at Saskatchewan Polytechnic. </t>
  </si>
  <si>
    <t>Nurses are able to learn leadership skills valued at $597.</t>
  </si>
  <si>
    <r>
      <t xml:space="preserve">$597 for 11 nurses for 1 year = </t>
    </r>
    <r>
      <rPr>
        <b/>
        <sz val="10"/>
        <color rgb="FF000000"/>
        <rFont val="Calibri"/>
        <family val="2"/>
        <scheme val="minor"/>
      </rPr>
      <t>$6,567</t>
    </r>
  </si>
  <si>
    <t>Regional Colleges</t>
  </si>
  <si>
    <t xml:space="preserve">Strengthens community colleges through offering a nursing degree. </t>
  </si>
  <si>
    <t>HR and resources to support students over 8 years. Cost of 19 term contract instructors hired by Usask for Yorkton, La Ronge, Île-à-la-Crosse and Lloydminster for 2022/2023 will be approximately $165,000. 2 Northlands instructor salaries and benefits teaching for Usask is approximately $90,000.</t>
  </si>
  <si>
    <t>Number of students in the pre-nursing, health sciences programs.</t>
  </si>
  <si>
    <t xml:space="preserve">Increased interest and enrollment for colleges. </t>
  </si>
  <si>
    <t>Financial benefits to the colleges.</t>
  </si>
  <si>
    <t>Interviews with college administrators.</t>
  </si>
  <si>
    <t>If 1 student per site (Cumberland, Great Plains, North West, Northlands, Parkland, Lakeland and St. Peter's College) is able to enroll in a community college due to interest in the DE program.</t>
  </si>
  <si>
    <t>Increased interest and enrollment in regional colleges. 10 new students enroll in the pre-professional nursing program (year 1) at the 7 regional colleges. Estimated cost of tutition for first year of a local college.</t>
  </si>
  <si>
    <t xml:space="preserve">Estimated tuition for pre-professional (year 1) is $9,500 for Northlands College and $9,211 for Lakeland College. </t>
  </si>
  <si>
    <t>Northlands College, 2023; Lakeland College, 2023</t>
  </si>
  <si>
    <r>
      <rPr>
        <sz val="10"/>
        <color rgb="FF000000"/>
        <rFont val="Calibri"/>
        <family val="2"/>
        <scheme val="minor"/>
      </rPr>
      <t>$9,211 x 10 new college students x 7 regional colleges =</t>
    </r>
    <r>
      <rPr>
        <b/>
        <sz val="10"/>
        <color rgb="FF000000"/>
        <rFont val="Calibri"/>
        <family val="2"/>
        <scheme val="minor"/>
      </rPr>
      <t xml:space="preserve"> $644,770</t>
    </r>
  </si>
  <si>
    <t xml:space="preserve">University of Saskatchewan </t>
  </si>
  <si>
    <t>Increased number local instructors and creates more employment in rural and Northern Saskatchewan. Increased community capacity and economic benefits to rural and north Saskatchewan.</t>
  </si>
  <si>
    <t>Time and resources supporting students. Hiring staff for the DE program. Cost to run the CoN DE program - Estimated $150K - $250K annually/per site in incremental costs to run the DE program site vs default urban equivalent. The average cost is $200,000 for 3 sites over 8 years is $4,800,000. 3 Salaried University of Saskatchewan Faculty Association (USFA) instructors in Yorkton (lab and clinical) with an estimated total salaries of $230K for 8 years = $1,840,000. Total input of $4,800,000 + $1,840,000 = $6,640,000</t>
  </si>
  <si>
    <t xml:space="preserve">Number of instructors for the College of Nursing DE Program - Lab and clinical teachers in 22/23, including term contracts, in-scope faculty instructors, and regional secondments. </t>
  </si>
  <si>
    <t xml:space="preserve">Creating jobs for local nurses and health care providers in rural and Northern Saskatchewan. DE program creates jobs in academic teaching/administration. The DE program funds a portion of administration time in regional colleges through our annual contribution agreements.  </t>
  </si>
  <si>
    <t xml:space="preserve">Increased employment of local nurses and instructors in rural and remote communities. </t>
  </si>
  <si>
    <t xml:space="preserve">Interviews with instructors and record reviews. </t>
  </si>
  <si>
    <t xml:space="preserve">19 contract instructors and 2 sessional instructors are able to earn additional income through jobs with the DE program. </t>
  </si>
  <si>
    <t>8 years</t>
  </si>
  <si>
    <t>RNs earning additional income for teaching with the DE program: Cost of 19 term contract instructors hired by Usask for Yorkton, La Ronge, Île-à-la-Crosse and Lloydminster for 2022/2023 will be approximately $165,000. 2 Northlands instructor salaries and benefits teaching for Usask is approximately $90,000.</t>
  </si>
  <si>
    <r>
      <rPr>
        <sz val="10"/>
        <color rgb="FF000000"/>
        <rFont val="Calibri"/>
        <scheme val="minor"/>
      </rPr>
      <t xml:space="preserve">19 term contract instructors for Yorkton, La Ronge, Île-à-la-Crosse and Lloydminster are earning an additional income of $165,000 over 8 years = </t>
    </r>
    <r>
      <rPr>
        <b/>
        <sz val="10"/>
        <color rgb="FF000000"/>
        <rFont val="Calibri"/>
        <scheme val="minor"/>
      </rPr>
      <t>$1,320,000</t>
    </r>
    <r>
      <rPr>
        <sz val="10"/>
        <color rgb="FF000000"/>
        <rFont val="Calibri"/>
        <scheme val="minor"/>
      </rPr>
      <t>. 2 Northlands instructor salaries and benefits of 90,000 over 8 years =</t>
    </r>
    <r>
      <rPr>
        <b/>
        <sz val="10"/>
        <color rgb="FF000000"/>
        <rFont val="Calibri"/>
        <scheme val="minor"/>
      </rPr>
      <t xml:space="preserve"> $720,000. </t>
    </r>
  </si>
  <si>
    <t>College of Nursing, 2023</t>
  </si>
  <si>
    <r>
      <t xml:space="preserve">$1,320,000 + $720,000 = </t>
    </r>
    <r>
      <rPr>
        <b/>
        <sz val="10"/>
        <color rgb="FF000000"/>
        <rFont val="Calibri"/>
        <family val="2"/>
        <scheme val="minor"/>
      </rPr>
      <t>$2,040,000</t>
    </r>
  </si>
  <si>
    <t xml:space="preserve">Health Care System </t>
  </si>
  <si>
    <t>Addresses the shortage of nursing workforce in regional areas. Increases cultural safety and reduces racism in health care. Reducing geographic barriers for nurses to work in rural, remote and Northern Saskatchewan.</t>
  </si>
  <si>
    <t xml:space="preserve">Placements and training for students. RN salary. </t>
  </si>
  <si>
    <t>Number of RNs from the DE program working in rural and Northern Saskatchewan.</t>
  </si>
  <si>
    <t>Increased potential hiring opportunities in the health care system in rural and Northern Saskatchewan. Addresses the nursing shortage. Graduate and new RNs are able to fill vacant nursing positions in their communities. Cost savings to the health care system.</t>
  </si>
  <si>
    <t xml:space="preserve">Decreased shortage of RNs in rural and remote areas of SK. Increased retention rate of students studying in the rural and remote communities. </t>
  </si>
  <si>
    <t>Interview with those in the health care system.</t>
  </si>
  <si>
    <t>60% of 108 students = 65 students able to obtain RN license and replace agency nurses in rural, remote and northern Saskatchewan.</t>
  </si>
  <si>
    <t xml:space="preserve">Cost savings to the health care system. Cost of hiring contract/agency nurses instead of local nurses. </t>
  </si>
  <si>
    <t xml:space="preserve">The average salary for a RN is $42/hr - yearly full-time salary of $87,360 and an agency RN is paid $54.50/hr or $113,360/year. The difference in hiring full-time nursing staff compared to an agency nurse would be $26,000. </t>
  </si>
  <si>
    <t>Government of Saskatchewan, 2022; Indeed, 2023</t>
  </si>
  <si>
    <r>
      <t>$26,000/year x 65 RNs =</t>
    </r>
    <r>
      <rPr>
        <b/>
        <sz val="10"/>
        <color rgb="FF000000"/>
        <rFont val="Calibri"/>
        <family val="2"/>
        <scheme val="minor"/>
      </rPr>
      <t xml:space="preserve"> $1,690,000</t>
    </r>
  </si>
  <si>
    <t xml:space="preserve">Total Inputs </t>
  </si>
  <si>
    <t>Average rent for a one bedroom apartment in Saskatoon is $1,050 compared to the average rent of a one bedroom in La Ronge of $800. The incremental cost would be $250/month. A report on the 2018 cost of healthy eating in Saskatchewan states that the average cost of food in the southern regions for a family of 4 in a large city is $922.65/month, and in the rural areas is $1071.23. This translates into higher food costs when living in the rural areas, thereby resulting in additional costs rather than savings. The incremental cost of food in rural areas is $148.58/month, which translates into $174.83 based on the inflation rate from 2018 to 2023. Therefore, the net incremental cost of housing and food is $75.17 per month = $601.36 per school year times 4 school years = $2,405.</t>
  </si>
  <si>
    <r>
      <t xml:space="preserve"> $10,624 x 81 students = </t>
    </r>
    <r>
      <rPr>
        <b/>
        <sz val="10"/>
        <color rgb="FF000000"/>
        <rFont val="Calibri"/>
        <family val="2"/>
        <scheme val="minor"/>
      </rPr>
      <t>$860,544</t>
    </r>
  </si>
  <si>
    <t>Childcare costs $217.50 per month; Homecare costs vary between $25 and $75 an hour depending on the type and level of care.</t>
  </si>
  <si>
    <t>Cost of travelling to and from La Ronge 2 times per semester. (400km x 2 ways = 800km x 4 trips per school year = 3,200km/year). At a cost of $0.68/km (using CRA travel reimbursement rates), the cost savings = $2,176/year and $8,704 over 4 years. Average of 8 hours travelling for 4 trips per year at an average student wage of $15/hour (average of student assistant wage of $17/hr and minimum wage of $13/hr)= $480 x 4 years = $1,920. These amount to a value of $8,704 + $1,920 = $10,624 per 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</si>
</sst>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_);[Red]\(&quot;$&quot;#,##0\)"/>
    <numFmt numFmtId="165" formatCode="&quot;$&quot;#,##0.00_);[Red]\(&quot;$&quot;#,##0.00\)"/>
    <numFmt numFmtId="166" formatCode="&quot;$&quot;#,##0"/>
    <numFmt numFmtId="167" formatCode="0.000"/>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rgb="FF000000"/>
      <name val="Calibri"/>
      <family val="2"/>
    </font>
    <font>
      <b/>
      <sz val="10"/>
      <color rgb="FF000000"/>
      <name val="Calibri"/>
      <family val="2"/>
    </font>
    <font>
      <strike/>
      <sz val="11"/>
      <color theme="1"/>
      <name val="Calibri"/>
      <family val="2"/>
      <scheme val="minor"/>
    </font>
    <font>
      <sz val="10"/>
      <color rgb="FF000000"/>
      <name val="Calibri"/>
      <family val="2"/>
      <scheme val="minor"/>
    </font>
    <font>
      <b/>
      <sz val="10"/>
      <color rgb="FF000000"/>
      <name val="Calibri"/>
      <family val="2"/>
      <scheme val="minor"/>
    </font>
    <font>
      <b/>
      <sz val="10"/>
      <color rgb="FF4472C4"/>
      <name val="Calibri"/>
      <family val="2"/>
      <scheme val="minor"/>
    </font>
    <font>
      <strike/>
      <sz val="10"/>
      <color rgb="FF000000"/>
      <name val="Calibri"/>
      <family val="2"/>
      <scheme val="minor"/>
    </font>
    <font>
      <sz val="10"/>
      <color rgb="FF000000"/>
      <name val="Calibri"/>
      <scheme val="minor"/>
    </font>
    <font>
      <b/>
      <sz val="10"/>
      <color rgb="FF000000"/>
      <name val="Calibri"/>
      <scheme val="minor"/>
    </font>
  </fonts>
  <fills count="10">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FFFF"/>
        <bgColor indexed="64"/>
      </patternFill>
    </fill>
    <fill>
      <patternFill patternType="solid">
        <fgColor rgb="FF8DB4E2"/>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top style="thin">
        <color indexed="64"/>
      </top>
      <bottom/>
      <diagonal/>
    </border>
  </borders>
  <cellStyleXfs count="1">
    <xf numFmtId="0" fontId="0" fillId="0" borderId="0"/>
  </cellStyleXfs>
  <cellXfs count="128">
    <xf numFmtId="0" fontId="0" fillId="0" borderId="0" xfId="0"/>
    <xf numFmtId="0" fontId="2" fillId="0" borderId="0" xfId="0" applyFont="1"/>
    <xf numFmtId="0" fontId="2" fillId="2" borderId="1" xfId="0" applyFont="1" applyFill="1" applyBorder="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xf>
    <xf numFmtId="0" fontId="2" fillId="2" borderId="1" xfId="0" applyFont="1" applyFill="1" applyBorder="1" applyAlignment="1">
      <alignment vertical="center" wrapText="1"/>
    </xf>
    <xf numFmtId="0" fontId="2" fillId="0" borderId="0" xfId="0" applyFont="1" applyAlignment="1">
      <alignment horizontal="left" vertical="top"/>
    </xf>
    <xf numFmtId="0" fontId="2" fillId="0" borderId="0" xfId="0" applyFont="1" applyAlignment="1">
      <alignment vertical="center" wrapText="1"/>
    </xf>
    <xf numFmtId="0" fontId="2" fillId="0" borderId="0" xfId="0" applyFont="1" applyAlignment="1">
      <alignment vertical="top"/>
    </xf>
    <xf numFmtId="0" fontId="0" fillId="0" borderId="0" xfId="0" applyAlignment="1">
      <alignment vertical="top"/>
    </xf>
    <xf numFmtId="0" fontId="6" fillId="0" borderId="0" xfId="0" applyFont="1"/>
    <xf numFmtId="166" fontId="2" fillId="0" borderId="0" xfId="0" applyNumberFormat="1" applyFont="1" applyAlignment="1">
      <alignment vertical="center"/>
    </xf>
    <xf numFmtId="164" fontId="4" fillId="0" borderId="0" xfId="0" applyNumberFormat="1" applyFont="1" applyAlignment="1">
      <alignment horizontal="right" vertical="top"/>
    </xf>
    <xf numFmtId="166" fontId="2" fillId="0" borderId="0" xfId="0" applyNumberFormat="1" applyFont="1" applyAlignment="1">
      <alignment horizontal="right" vertical="top"/>
    </xf>
    <xf numFmtId="0" fontId="5" fillId="0" borderId="0" xfId="0" applyFont="1" applyAlignment="1">
      <alignment horizontal="right" vertical="top"/>
    </xf>
    <xf numFmtId="166" fontId="3" fillId="0" borderId="0" xfId="0" applyNumberFormat="1" applyFont="1" applyAlignment="1">
      <alignment horizontal="right" vertical="top"/>
    </xf>
    <xf numFmtId="0" fontId="8" fillId="9" borderId="8" xfId="0" applyFont="1" applyFill="1" applyBorder="1" applyAlignment="1">
      <alignment horizontal="center"/>
    </xf>
    <xf numFmtId="0" fontId="8" fillId="0" borderId="8" xfId="0" applyFont="1" applyBorder="1" applyAlignment="1">
      <alignment horizontal="left" vertical="center"/>
    </xf>
    <xf numFmtId="0" fontId="7" fillId="0" borderId="8" xfId="0" applyFont="1" applyBorder="1" applyAlignment="1">
      <alignment horizontal="center"/>
    </xf>
    <xf numFmtId="0" fontId="7" fillId="0" borderId="8" xfId="0" applyFont="1" applyBorder="1"/>
    <xf numFmtId="0" fontId="7" fillId="0" borderId="9" xfId="0" applyFont="1" applyBorder="1"/>
    <xf numFmtId="0" fontId="7" fillId="0" borderId="2" xfId="0" applyFont="1" applyBorder="1" applyAlignment="1">
      <alignment horizontal="left" vertical="top" wrapText="1"/>
    </xf>
    <xf numFmtId="164" fontId="7" fillId="0" borderId="8" xfId="0" applyNumberFormat="1" applyFont="1" applyBorder="1" applyAlignment="1">
      <alignment horizontal="left" vertical="top" wrapText="1"/>
    </xf>
    <xf numFmtId="164" fontId="7" fillId="0" borderId="2" xfId="0" applyNumberFormat="1" applyFont="1" applyBorder="1" applyAlignment="1">
      <alignment horizontal="left" vertical="top" wrapText="1"/>
    </xf>
    <xf numFmtId="166" fontId="9" fillId="0" borderId="8" xfId="0" applyNumberFormat="1" applyFont="1" applyBorder="1" applyAlignment="1">
      <alignment horizontal="left" vertical="top"/>
    </xf>
    <xf numFmtId="0" fontId="9" fillId="0" borderId="8" xfId="0" applyFont="1" applyBorder="1"/>
    <xf numFmtId="0" fontId="7" fillId="0" borderId="0" xfId="0" applyFont="1" applyAlignment="1">
      <alignment horizontal="left" vertical="top" wrapText="1"/>
    </xf>
    <xf numFmtId="9" fontId="7" fillId="0" borderId="10" xfId="0" applyNumberFormat="1" applyFont="1" applyBorder="1"/>
    <xf numFmtId="165" fontId="7" fillId="0" borderId="9" xfId="0" applyNumberFormat="1" applyFont="1" applyBorder="1" applyAlignment="1">
      <alignment horizontal="left" vertical="top" wrapText="1"/>
    </xf>
    <xf numFmtId="9" fontId="7" fillId="0" borderId="4" xfId="0" applyNumberFormat="1" applyFont="1" applyBorder="1" applyAlignment="1">
      <alignment horizontal="left" vertical="top"/>
    </xf>
    <xf numFmtId="9" fontId="7" fillId="0" borderId="1" xfId="0" applyNumberFormat="1" applyFont="1" applyBorder="1" applyAlignment="1">
      <alignment horizontal="left" vertical="top"/>
    </xf>
    <xf numFmtId="165" fontId="7" fillId="0" borderId="8" xfId="0" applyNumberFormat="1"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top" wrapText="1"/>
    </xf>
    <xf numFmtId="0" fontId="7" fillId="0" borderId="0" xfId="0" applyFont="1" applyAlignment="1">
      <alignment vertical="top" wrapText="1"/>
    </xf>
    <xf numFmtId="0" fontId="10" fillId="0" borderId="8" xfId="0" applyFont="1" applyBorder="1"/>
    <xf numFmtId="0" fontId="7" fillId="0" borderId="6" xfId="0" applyFont="1" applyBorder="1"/>
    <xf numFmtId="165" fontId="7" fillId="0" borderId="2" xfId="0" applyNumberFormat="1" applyFont="1" applyBorder="1" applyAlignment="1">
      <alignment horizontal="left" vertical="top" wrapText="1"/>
    </xf>
    <xf numFmtId="0" fontId="7" fillId="0" borderId="1" xfId="0" applyFont="1" applyBorder="1" applyAlignment="1">
      <alignment horizontal="left" vertical="top" wrapText="1"/>
    </xf>
    <xf numFmtId="0" fontId="7" fillId="0" borderId="7" xfId="0" applyFont="1" applyBorder="1"/>
    <xf numFmtId="0" fontId="7" fillId="0" borderId="9" xfId="0" applyFont="1" applyBorder="1" applyAlignment="1">
      <alignment horizontal="left" vertical="top" wrapText="1"/>
    </xf>
    <xf numFmtId="0" fontId="7" fillId="8" borderId="19" xfId="0" applyFont="1" applyFill="1" applyBorder="1" applyAlignment="1">
      <alignment horizontal="left" vertical="top" wrapText="1"/>
    </xf>
    <xf numFmtId="164" fontId="7" fillId="0" borderId="9" xfId="0" applyNumberFormat="1" applyFont="1" applyBorder="1" applyAlignment="1">
      <alignment horizontal="left" vertical="top" wrapText="1"/>
    </xf>
    <xf numFmtId="164" fontId="1" fillId="0" borderId="11" xfId="0" applyNumberFormat="1" applyFont="1" applyBorder="1" applyAlignment="1">
      <alignment vertical="top"/>
    </xf>
    <xf numFmtId="167" fontId="8" fillId="0" borderId="17" xfId="0" applyNumberFormat="1" applyFont="1" applyBorder="1" applyAlignment="1">
      <alignment horizontal="righ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center"/>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8" xfId="0" applyFont="1" applyBorder="1" applyAlignment="1">
      <alignment horizontal="left" vertical="top" wrapText="1"/>
    </xf>
    <xf numFmtId="0" fontId="2" fillId="0" borderId="14" xfId="0" applyFont="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left" vertical="top" wrapText="1"/>
    </xf>
    <xf numFmtId="0" fontId="2" fillId="8" borderId="1" xfId="0" applyFont="1" applyFill="1" applyBorder="1" applyAlignment="1">
      <alignment horizontal="left" vertical="top" wrapText="1"/>
    </xf>
    <xf numFmtId="0" fontId="2" fillId="8" borderId="4" xfId="0" applyFont="1" applyFill="1" applyBorder="1" applyAlignment="1">
      <alignment horizontal="left" vertical="top" wrapText="1"/>
    </xf>
    <xf numFmtId="0" fontId="2" fillId="0" borderId="5" xfId="0" applyFont="1" applyBorder="1" applyAlignment="1">
      <alignment horizontal="left" vertical="top"/>
    </xf>
    <xf numFmtId="0" fontId="2" fillId="8" borderId="5" xfId="0" applyFont="1" applyFill="1" applyBorder="1" applyAlignment="1">
      <alignment horizontal="left" vertical="top" wrapText="1"/>
    </xf>
    <xf numFmtId="0" fontId="2" fillId="8" borderId="12" xfId="0" applyFont="1" applyFill="1" applyBorder="1" applyAlignment="1">
      <alignment horizontal="left" vertical="top" wrapText="1"/>
    </xf>
    <xf numFmtId="164" fontId="2" fillId="0" borderId="1" xfId="0" applyNumberFormat="1" applyFont="1" applyBorder="1" applyAlignment="1">
      <alignment horizontal="left" vertical="top" wrapText="1"/>
    </xf>
    <xf numFmtId="0" fontId="7" fillId="0" borderId="14" xfId="0" applyFont="1" applyBorder="1" applyAlignment="1">
      <alignment horizontal="left" vertical="top" wrapText="1"/>
    </xf>
    <xf numFmtId="164" fontId="11" fillId="0" borderId="2" xfId="0" applyNumberFormat="1" applyFont="1" applyBorder="1" applyAlignment="1">
      <alignment horizontal="left" vertical="top" wrapText="1"/>
    </xf>
    <xf numFmtId="0" fontId="11" fillId="0" borderId="2" xfId="0" applyFont="1" applyBorder="1" applyAlignment="1">
      <alignment horizontal="left" vertical="top" wrapText="1"/>
    </xf>
    <xf numFmtId="0" fontId="4" fillId="0" borderId="8" xfId="0" applyFont="1" applyBorder="1" applyAlignment="1">
      <alignment horizontal="left" vertical="center"/>
    </xf>
    <xf numFmtId="14" fontId="4" fillId="0" borderId="8" xfId="0" applyNumberFormat="1" applyFont="1" applyBorder="1" applyAlignment="1">
      <alignment horizontal="left" vertical="center"/>
    </xf>
    <xf numFmtId="0" fontId="4" fillId="0" borderId="0" xfId="0" applyFont="1"/>
    <xf numFmtId="0" fontId="3" fillId="5" borderId="4" xfId="0"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left" vertical="center"/>
    </xf>
    <xf numFmtId="0" fontId="2" fillId="4" borderId="1" xfId="0" applyFont="1" applyFill="1" applyBorder="1" applyAlignment="1">
      <alignment vertical="center"/>
    </xf>
    <xf numFmtId="0" fontId="2" fillId="4" borderId="1" xfId="0" applyFont="1" applyFill="1" applyBorder="1" applyAlignment="1">
      <alignment horizontal="center" vertical="center"/>
    </xf>
    <xf numFmtId="0" fontId="2" fillId="0" borderId="2" xfId="0" applyFont="1" applyBorder="1"/>
    <xf numFmtId="0" fontId="2" fillId="0" borderId="5" xfId="0" applyFont="1" applyBorder="1" applyAlignment="1">
      <alignment vertical="top" wrapText="1"/>
    </xf>
    <xf numFmtId="0" fontId="2" fillId="0" borderId="5" xfId="0" applyFont="1" applyBorder="1" applyAlignment="1">
      <alignment vertical="top"/>
    </xf>
    <xf numFmtId="0" fontId="2" fillId="4" borderId="5" xfId="0" applyFont="1" applyFill="1" applyBorder="1" applyAlignment="1">
      <alignment vertical="top" wrapText="1"/>
    </xf>
    <xf numFmtId="0" fontId="2" fillId="0" borderId="2" xfId="0" applyFont="1" applyBorder="1" applyAlignment="1">
      <alignment horizontal="left" vertical="top"/>
    </xf>
    <xf numFmtId="0" fontId="2" fillId="0" borderId="12" xfId="0" applyFont="1" applyBorder="1" applyAlignment="1">
      <alignment horizontal="left" vertical="top"/>
    </xf>
    <xf numFmtId="9" fontId="2" fillId="0" borderId="4" xfId="0" applyNumberFormat="1" applyFont="1" applyBorder="1" applyAlignment="1">
      <alignment horizontal="left" vertical="top"/>
    </xf>
    <xf numFmtId="9" fontId="2" fillId="0" borderId="1" xfId="0" applyNumberFormat="1" applyFont="1" applyBorder="1" applyAlignment="1">
      <alignment horizontal="left" vertical="top"/>
    </xf>
    <xf numFmtId="9" fontId="2" fillId="0" borderId="2" xfId="0" applyNumberFormat="1" applyFont="1" applyBorder="1" applyAlignment="1">
      <alignment horizontal="left" vertical="top"/>
    </xf>
    <xf numFmtId="165" fontId="2" fillId="0" borderId="9" xfId="0" applyNumberFormat="1" applyFont="1" applyBorder="1" applyAlignment="1">
      <alignment horizontal="left" vertical="top" wrapText="1"/>
    </xf>
    <xf numFmtId="0" fontId="2" fillId="0" borderId="18" xfId="0" applyFont="1" applyBorder="1" applyAlignment="1">
      <alignment horizontal="left" vertical="top" wrapText="1"/>
    </xf>
    <xf numFmtId="165" fontId="2" fillId="0" borderId="7" xfId="0" applyNumberFormat="1" applyFont="1" applyBorder="1" applyAlignment="1">
      <alignment horizontal="left" vertical="top" wrapText="1"/>
    </xf>
    <xf numFmtId="165" fontId="2" fillId="0" borderId="8" xfId="0" applyNumberFormat="1" applyFont="1" applyBorder="1" applyAlignment="1">
      <alignment horizontal="left" vertical="top" wrapText="1"/>
    </xf>
    <xf numFmtId="9" fontId="2" fillId="0" borderId="5" xfId="0" applyNumberFormat="1" applyFont="1" applyBorder="1" applyAlignment="1">
      <alignment horizontal="left" vertical="top"/>
    </xf>
    <xf numFmtId="164" fontId="2" fillId="0" borderId="7" xfId="0" applyNumberFormat="1" applyFont="1" applyBorder="1" applyAlignment="1">
      <alignment horizontal="left" vertical="top" wrapText="1"/>
    </xf>
    <xf numFmtId="9" fontId="2" fillId="8" borderId="13" xfId="0" applyNumberFormat="1" applyFont="1" applyFill="1" applyBorder="1" applyAlignment="1">
      <alignment horizontal="left" vertical="top"/>
    </xf>
    <xf numFmtId="9" fontId="2" fillId="8" borderId="12" xfId="0" applyNumberFormat="1" applyFont="1" applyFill="1" applyBorder="1" applyAlignment="1">
      <alignment horizontal="left" vertical="top"/>
    </xf>
    <xf numFmtId="9" fontId="2" fillId="8" borderId="9" xfId="0" applyNumberFormat="1" applyFont="1" applyFill="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164" fontId="3" fillId="0" borderId="11" xfId="0" applyNumberFormat="1" applyFont="1" applyBorder="1" applyAlignment="1">
      <alignment vertical="top"/>
    </xf>
    <xf numFmtId="9" fontId="2" fillId="0" borderId="16" xfId="0" applyNumberFormat="1" applyFont="1" applyBorder="1" applyAlignment="1">
      <alignment vertical="top"/>
    </xf>
    <xf numFmtId="166" fontId="3" fillId="0" borderId="11" xfId="0" applyNumberFormat="1" applyFont="1" applyBorder="1" applyAlignment="1">
      <alignment vertical="top"/>
    </xf>
    <xf numFmtId="0" fontId="11" fillId="0" borderId="1" xfId="0" applyFont="1" applyBorder="1" applyAlignment="1">
      <alignment horizontal="left" vertical="top"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4"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2" xfId="0" applyFont="1" applyFill="1" applyBorder="1" applyAlignment="1">
      <alignment horizontal="center" vertical="center"/>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xf>
    <xf numFmtId="0" fontId="2" fillId="2" borderId="4" xfId="0" applyFont="1" applyFill="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2" fillId="2" borderId="4" xfId="0" applyFont="1" applyFill="1" applyBorder="1" applyAlignment="1">
      <alignment horizontal="lef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Kalagnanam, Suresh" id="{A1447DAD-96DF-4573-AAE2-888FA314FB42}" userId="S::ssk014@usask.ca::6c068be0-748e-4bde-afb8-08f168f3f897"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3" dT="2023-07-21T17:14:49.45" personId="{A1447DAD-96DF-4573-AAE2-888FA314FB42}" id="{A0DA3418-6415-4444-A851-FF94BB1ADB43}">
    <text>Should we say cost of food for a family (not 1 individual) in a large city is $1,061.05?</text>
  </threadedComment>
  <threadedComment ref="N13" dT="2023-07-21T17:55:45.00" personId="{A1447DAD-96DF-4573-AAE2-888FA314FB42}" id="{2CB11B45-8554-44A9-AAFA-0B1CBC41F5B2}">
    <text>This number is quite different from what we had yesterday because we had multiplied by 4 twice. Also, I changed the computations to reflect school year savings, i.e., 8 months per year).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
  <sheetViews>
    <sheetView tabSelected="1" zoomScaleNormal="100" workbookViewId="0">
      <pane xSplit="1" ySplit="9" topLeftCell="N14" activePane="bottomRight" state="frozen"/>
      <selection pane="topRight" activeCell="B1" sqref="B1"/>
      <selection pane="bottomLeft" activeCell="A10" sqref="A10"/>
      <selection pane="bottomRight" activeCell="V14" sqref="V14"/>
    </sheetView>
  </sheetViews>
  <sheetFormatPr defaultColWidth="8.85546875" defaultRowHeight="15" x14ac:dyDescent="0.25"/>
  <cols>
    <col min="1" max="1" width="37.140625" customWidth="1"/>
    <col min="2" max="2" width="32.28515625" customWidth="1"/>
    <col min="3" max="3" width="41.7109375" customWidth="1"/>
    <col min="4" max="4" width="14.85546875" customWidth="1"/>
    <col min="5" max="5" width="23.7109375" customWidth="1"/>
    <col min="6" max="6" width="20.7109375" customWidth="1"/>
    <col min="7" max="7" width="17.28515625" customWidth="1"/>
    <col min="8" max="8" width="20.42578125" customWidth="1"/>
    <col min="9" max="9" width="25.140625" customWidth="1"/>
    <col min="11" max="11" width="31.7109375" customWidth="1"/>
    <col min="12" max="12" width="38.140625" customWidth="1"/>
    <col min="13" max="13" width="19.85546875" customWidth="1"/>
    <col min="14" max="14" width="26.42578125" customWidth="1"/>
    <col min="15" max="15" width="16" customWidth="1"/>
    <col min="16" max="16" width="12.140625" customWidth="1"/>
    <col min="17" max="18" width="11.140625" customWidth="1"/>
    <col min="19" max="19" width="14.42578125" customWidth="1"/>
    <col min="20" max="20" width="21.42578125" customWidth="1"/>
    <col min="22" max="22" width="10.85546875" bestFit="1" customWidth="1"/>
  </cols>
  <sheetData>
    <row r="1" spans="1:22" x14ac:dyDescent="0.25">
      <c r="A1" s="2" t="s">
        <v>0</v>
      </c>
      <c r="B1" s="115" t="s">
        <v>1</v>
      </c>
      <c r="C1" s="116"/>
      <c r="D1" s="116"/>
      <c r="E1" s="116"/>
      <c r="F1" s="116"/>
      <c r="G1" s="116"/>
      <c r="H1" s="116"/>
      <c r="I1" s="116"/>
      <c r="J1" s="116"/>
      <c r="K1" s="116"/>
      <c r="L1" s="116"/>
      <c r="M1" s="116"/>
      <c r="N1" s="116"/>
      <c r="O1" s="116"/>
      <c r="P1" s="116"/>
      <c r="Q1" s="117"/>
      <c r="R1" s="108" t="s">
        <v>2</v>
      </c>
      <c r="S1" s="109"/>
      <c r="T1" s="65" t="s">
        <v>3</v>
      </c>
    </row>
    <row r="2" spans="1:22" x14ac:dyDescent="0.25">
      <c r="A2" s="2" t="s">
        <v>4</v>
      </c>
      <c r="B2" s="115" t="s">
        <v>5</v>
      </c>
      <c r="C2" s="116"/>
      <c r="D2" s="116"/>
      <c r="E2" s="116"/>
      <c r="F2" s="116"/>
      <c r="G2" s="116"/>
      <c r="H2" s="116"/>
      <c r="I2" s="116"/>
      <c r="J2" s="116"/>
      <c r="K2" s="116"/>
      <c r="L2" s="116"/>
      <c r="M2" s="116"/>
      <c r="N2" s="116"/>
      <c r="O2" s="116"/>
      <c r="P2" s="116"/>
      <c r="Q2" s="117"/>
      <c r="R2" s="108" t="s">
        <v>6</v>
      </c>
      <c r="S2" s="109"/>
      <c r="T2" s="66">
        <v>45139</v>
      </c>
    </row>
    <row r="3" spans="1:22" ht="48" customHeight="1" x14ac:dyDescent="0.25">
      <c r="A3" s="106" t="s">
        <v>7</v>
      </c>
      <c r="B3" s="108" t="s">
        <v>8</v>
      </c>
      <c r="C3" s="109"/>
      <c r="D3" s="126"/>
      <c r="E3" s="115" t="s">
        <v>9</v>
      </c>
      <c r="F3" s="116"/>
      <c r="G3" s="116"/>
      <c r="H3" s="116"/>
      <c r="I3" s="116"/>
      <c r="J3" s="117"/>
      <c r="K3" s="6" t="s">
        <v>10</v>
      </c>
      <c r="L3" s="110" t="s">
        <v>11</v>
      </c>
      <c r="M3" s="111"/>
      <c r="N3" s="111"/>
      <c r="O3" s="111"/>
      <c r="P3" s="111"/>
      <c r="Q3" s="112"/>
      <c r="R3" s="108" t="s">
        <v>12</v>
      </c>
      <c r="S3" s="109"/>
      <c r="T3" s="65" t="s">
        <v>13</v>
      </c>
    </row>
    <row r="4" spans="1:22" ht="29.1" customHeight="1" x14ac:dyDescent="0.25">
      <c r="A4" s="107"/>
      <c r="B4" s="99" t="s">
        <v>14</v>
      </c>
      <c r="C4" s="100"/>
      <c r="D4" s="114"/>
      <c r="E4" s="115" t="s">
        <v>15</v>
      </c>
      <c r="F4" s="116"/>
      <c r="G4" s="116"/>
      <c r="H4" s="116"/>
      <c r="I4" s="116"/>
      <c r="J4" s="117"/>
      <c r="K4" s="6" t="s">
        <v>16</v>
      </c>
      <c r="L4" s="115" t="s">
        <v>17</v>
      </c>
      <c r="M4" s="116"/>
      <c r="N4" s="116"/>
      <c r="O4" s="116"/>
      <c r="P4" s="116"/>
      <c r="Q4" s="117"/>
      <c r="R4" s="99" t="s">
        <v>18</v>
      </c>
      <c r="S4" s="100"/>
      <c r="T4" s="65" t="s">
        <v>19</v>
      </c>
    </row>
    <row r="5" spans="1:22" ht="15" customHeight="1" x14ac:dyDescent="0.25">
      <c r="A5" s="3"/>
      <c r="B5" s="4"/>
      <c r="C5" s="4"/>
      <c r="D5" s="4"/>
      <c r="E5" s="3"/>
      <c r="F5" s="3"/>
      <c r="G5" s="3"/>
      <c r="H5" s="3"/>
      <c r="I5" s="3"/>
      <c r="J5" s="3"/>
      <c r="K5" s="5"/>
      <c r="L5" s="3"/>
      <c r="M5" s="3"/>
      <c r="N5" s="3"/>
      <c r="O5" s="3"/>
      <c r="P5" s="3"/>
      <c r="Q5" s="3"/>
      <c r="R5" s="4"/>
      <c r="S5" s="4"/>
      <c r="T5" s="67"/>
    </row>
    <row r="6" spans="1:22" x14ac:dyDescent="0.25">
      <c r="A6" s="118" t="s">
        <v>20</v>
      </c>
      <c r="B6" s="119"/>
      <c r="C6" s="120" t="s">
        <v>21</v>
      </c>
      <c r="D6" s="121"/>
      <c r="E6" s="121"/>
      <c r="F6" s="122"/>
      <c r="G6" s="123" t="s">
        <v>22</v>
      </c>
      <c r="H6" s="124"/>
      <c r="I6" s="124"/>
      <c r="J6" s="124"/>
      <c r="K6" s="124"/>
      <c r="L6" s="124"/>
      <c r="M6" s="125"/>
      <c r="N6" s="68"/>
      <c r="O6" s="68"/>
      <c r="P6" s="102" t="s">
        <v>23</v>
      </c>
      <c r="Q6" s="102"/>
      <c r="R6" s="102"/>
      <c r="S6" s="103"/>
      <c r="T6" s="17" t="s">
        <v>24</v>
      </c>
    </row>
    <row r="7" spans="1:22" ht="28.35" customHeight="1" x14ac:dyDescent="0.25">
      <c r="A7" s="69" t="s">
        <v>25</v>
      </c>
      <c r="B7" s="70" t="s">
        <v>26</v>
      </c>
      <c r="C7" s="113" t="s">
        <v>27</v>
      </c>
      <c r="D7" s="113"/>
      <c r="E7" s="69" t="s">
        <v>28</v>
      </c>
      <c r="F7" s="72" t="s">
        <v>29</v>
      </c>
      <c r="G7" s="101" t="s">
        <v>30</v>
      </c>
      <c r="H7" s="101"/>
      <c r="I7" s="101"/>
      <c r="J7" s="101"/>
      <c r="K7" s="101"/>
      <c r="L7" s="101"/>
      <c r="M7" s="101"/>
      <c r="N7" s="73"/>
      <c r="O7" s="73"/>
      <c r="P7" s="71" t="s">
        <v>31</v>
      </c>
      <c r="Q7" s="71" t="s">
        <v>32</v>
      </c>
      <c r="R7" s="71" t="s">
        <v>33</v>
      </c>
      <c r="S7" s="49" t="s">
        <v>34</v>
      </c>
      <c r="T7" s="18" t="s">
        <v>35</v>
      </c>
    </row>
    <row r="8" spans="1:22" x14ac:dyDescent="0.25">
      <c r="A8" s="69"/>
      <c r="B8" s="69"/>
      <c r="C8" s="69" t="s">
        <v>36</v>
      </c>
      <c r="D8" s="69" t="s">
        <v>37</v>
      </c>
      <c r="E8" s="69"/>
      <c r="F8" s="72" t="s">
        <v>36</v>
      </c>
      <c r="G8" s="72" t="s">
        <v>38</v>
      </c>
      <c r="H8" s="72" t="s">
        <v>39</v>
      </c>
      <c r="I8" s="72" t="s">
        <v>40</v>
      </c>
      <c r="J8" s="72" t="s">
        <v>41</v>
      </c>
      <c r="K8" s="72" t="s">
        <v>42</v>
      </c>
      <c r="L8" s="72" t="s">
        <v>43</v>
      </c>
      <c r="M8" s="72" t="s">
        <v>39</v>
      </c>
      <c r="N8" s="72" t="s">
        <v>44</v>
      </c>
      <c r="O8" s="72" t="s">
        <v>45</v>
      </c>
      <c r="P8" s="69"/>
      <c r="Q8" s="69"/>
      <c r="R8" s="69"/>
      <c r="S8" s="74"/>
      <c r="T8" s="19" t="s">
        <v>46</v>
      </c>
    </row>
    <row r="9" spans="1:22" ht="70.349999999999994" customHeight="1" x14ac:dyDescent="0.25">
      <c r="A9" s="75" t="s">
        <v>47</v>
      </c>
      <c r="B9" s="76"/>
      <c r="C9" s="75" t="s">
        <v>48</v>
      </c>
      <c r="D9" s="76"/>
      <c r="E9" s="75" t="s">
        <v>49</v>
      </c>
      <c r="F9" s="77" t="s">
        <v>50</v>
      </c>
      <c r="G9" s="77" t="s">
        <v>51</v>
      </c>
      <c r="H9" s="77" t="s">
        <v>52</v>
      </c>
      <c r="I9" s="77" t="s">
        <v>53</v>
      </c>
      <c r="J9" s="77" t="s">
        <v>54</v>
      </c>
      <c r="K9" s="77" t="s">
        <v>55</v>
      </c>
      <c r="L9" s="77" t="s">
        <v>56</v>
      </c>
      <c r="M9" s="77" t="s">
        <v>52</v>
      </c>
      <c r="N9" s="77"/>
      <c r="O9" s="77"/>
      <c r="P9" s="69"/>
      <c r="Q9" s="69"/>
      <c r="R9" s="69"/>
      <c r="S9" s="78"/>
      <c r="T9" s="20"/>
    </row>
    <row r="10" spans="1:22" ht="9" customHeight="1" x14ac:dyDescent="0.25">
      <c r="A10" s="75"/>
      <c r="B10" s="76"/>
      <c r="C10" s="75"/>
      <c r="D10" s="76"/>
      <c r="E10" s="75"/>
      <c r="F10" s="77"/>
      <c r="G10" s="77"/>
      <c r="H10" s="77"/>
      <c r="I10" s="77"/>
      <c r="J10" s="77"/>
      <c r="K10" s="77"/>
      <c r="L10" s="77"/>
      <c r="M10" s="77"/>
      <c r="N10" s="77"/>
      <c r="O10" s="77"/>
      <c r="P10" s="69"/>
      <c r="Q10" s="69"/>
      <c r="R10" s="69"/>
      <c r="S10" s="79"/>
      <c r="T10" s="21" t="s">
        <v>46</v>
      </c>
    </row>
    <row r="11" spans="1:22" ht="178.5" customHeight="1" x14ac:dyDescent="0.25">
      <c r="A11" s="48" t="s">
        <v>57</v>
      </c>
      <c r="B11" s="48" t="s">
        <v>58</v>
      </c>
      <c r="C11" s="22" t="s">
        <v>59</v>
      </c>
      <c r="D11" s="23">
        <f>((11751*3)+(7615))*108</f>
        <v>4629744</v>
      </c>
      <c r="E11" s="50" t="s">
        <v>60</v>
      </c>
      <c r="F11" s="48" t="s">
        <v>61</v>
      </c>
      <c r="G11" s="48" t="s">
        <v>62</v>
      </c>
      <c r="H11" s="48" t="s">
        <v>63</v>
      </c>
      <c r="I11" s="48" t="s">
        <v>64</v>
      </c>
      <c r="J11" s="54" t="s">
        <v>65</v>
      </c>
      <c r="K11" s="48" t="s">
        <v>66</v>
      </c>
      <c r="L11" s="48" t="s">
        <v>67</v>
      </c>
      <c r="M11" s="61" t="s">
        <v>68</v>
      </c>
      <c r="N11" s="24" t="s">
        <v>69</v>
      </c>
      <c r="O11" s="23">
        <f>60320*65</f>
        <v>3920800</v>
      </c>
      <c r="P11" s="80">
        <v>0.1</v>
      </c>
      <c r="Q11" s="81">
        <v>0</v>
      </c>
      <c r="R11" s="82">
        <v>0</v>
      </c>
      <c r="S11" s="25">
        <f>O11*(1-(P11+Q11+R11))</f>
        <v>3528720</v>
      </c>
      <c r="T11" s="26"/>
    </row>
    <row r="12" spans="1:22" ht="143.25" customHeight="1" x14ac:dyDescent="0.25">
      <c r="A12" s="48" t="s">
        <v>70</v>
      </c>
      <c r="B12" s="48" t="s">
        <v>71</v>
      </c>
      <c r="C12" s="27" t="s">
        <v>72</v>
      </c>
      <c r="D12" s="83">
        <v>0</v>
      </c>
      <c r="E12" s="50" t="s">
        <v>73</v>
      </c>
      <c r="F12" s="48" t="s">
        <v>74</v>
      </c>
      <c r="G12" s="48" t="s">
        <v>75</v>
      </c>
      <c r="H12" s="48" t="s">
        <v>76</v>
      </c>
      <c r="I12" s="48" t="s">
        <v>77</v>
      </c>
      <c r="J12" s="48" t="s">
        <v>78</v>
      </c>
      <c r="K12" s="48" t="s">
        <v>79</v>
      </c>
      <c r="L12" s="27" t="s">
        <v>80</v>
      </c>
      <c r="M12" s="48" t="s">
        <v>81</v>
      </c>
      <c r="N12" s="63" t="s">
        <v>82</v>
      </c>
      <c r="O12" s="23">
        <f>125*8*27*4</f>
        <v>108000</v>
      </c>
      <c r="P12" s="80">
        <v>0</v>
      </c>
      <c r="Q12" s="81">
        <v>0.1</v>
      </c>
      <c r="R12" s="81">
        <v>0.05</v>
      </c>
      <c r="S12" s="25">
        <f t="shared" ref="S12:S21" si="0">O12*(1-(P12+Q12+R12))</f>
        <v>91800</v>
      </c>
      <c r="T12" s="28"/>
    </row>
    <row r="13" spans="1:22" ht="229.5" x14ac:dyDescent="0.25">
      <c r="A13" s="46" t="s">
        <v>70</v>
      </c>
      <c r="B13" s="46" t="s">
        <v>83</v>
      </c>
      <c r="C13" s="51" t="s">
        <v>84</v>
      </c>
      <c r="D13" s="29">
        <v>0</v>
      </c>
      <c r="E13" s="50" t="s">
        <v>73</v>
      </c>
      <c r="F13" s="46" t="s">
        <v>85</v>
      </c>
      <c r="G13" s="48" t="s">
        <v>86</v>
      </c>
      <c r="H13" s="46" t="s">
        <v>76</v>
      </c>
      <c r="I13" s="46" t="s">
        <v>87</v>
      </c>
      <c r="J13" s="46" t="s">
        <v>78</v>
      </c>
      <c r="K13" s="46" t="s">
        <v>88</v>
      </c>
      <c r="L13" s="46" t="s">
        <v>182</v>
      </c>
      <c r="M13" s="48" t="s">
        <v>89</v>
      </c>
      <c r="N13" s="64" t="s">
        <v>90</v>
      </c>
      <c r="O13" s="23">
        <f>(250-174.83)*8*4*54</f>
        <v>129893.75999999998</v>
      </c>
      <c r="P13" s="30">
        <v>0.01</v>
      </c>
      <c r="Q13" s="31">
        <v>0.02</v>
      </c>
      <c r="R13" s="31">
        <v>0.01</v>
      </c>
      <c r="S13" s="25">
        <f t="shared" si="0"/>
        <v>124698.00959999998</v>
      </c>
      <c r="T13" s="20" t="s">
        <v>46</v>
      </c>
    </row>
    <row r="14" spans="1:22" ht="199.5" customHeight="1" x14ac:dyDescent="0.25">
      <c r="A14" s="52" t="s">
        <v>70</v>
      </c>
      <c r="B14" s="52" t="s">
        <v>91</v>
      </c>
      <c r="C14" s="52" t="s">
        <v>92</v>
      </c>
      <c r="D14" s="32">
        <v>0</v>
      </c>
      <c r="E14" s="53" t="s">
        <v>93</v>
      </c>
      <c r="F14" s="33" t="s">
        <v>94</v>
      </c>
      <c r="G14" s="27" t="s">
        <v>95</v>
      </c>
      <c r="H14" s="33" t="s">
        <v>76</v>
      </c>
      <c r="I14" s="84" t="s">
        <v>96</v>
      </c>
      <c r="J14" s="33" t="s">
        <v>97</v>
      </c>
      <c r="K14" s="62" t="s">
        <v>98</v>
      </c>
      <c r="L14" s="33" t="s">
        <v>185</v>
      </c>
      <c r="M14" s="27" t="s">
        <v>99</v>
      </c>
      <c r="N14" s="22" t="s">
        <v>183</v>
      </c>
      <c r="O14" s="23">
        <f>((800*4*0.68*81)+(8*4*15*81))*4</f>
        <v>860544</v>
      </c>
      <c r="P14" s="80">
        <v>0.01</v>
      </c>
      <c r="Q14" s="81">
        <v>0.02</v>
      </c>
      <c r="R14" s="81">
        <v>0.01</v>
      </c>
      <c r="S14" s="25">
        <f t="shared" si="0"/>
        <v>826122.23999999999</v>
      </c>
      <c r="T14" s="20"/>
      <c r="V14" s="127">
        <f>SUM(O11:O14)</f>
        <v>5019237.76</v>
      </c>
    </row>
    <row r="15" spans="1:22" s="11" customFormat="1" ht="114" customHeight="1" x14ac:dyDescent="0.25">
      <c r="A15" s="47" t="s">
        <v>100</v>
      </c>
      <c r="B15" s="34" t="s">
        <v>101</v>
      </c>
      <c r="C15" s="47" t="s">
        <v>102</v>
      </c>
      <c r="D15" s="85">
        <v>0</v>
      </c>
      <c r="E15" s="47" t="s">
        <v>103</v>
      </c>
      <c r="F15" s="47" t="s">
        <v>104</v>
      </c>
      <c r="G15" s="48" t="s">
        <v>105</v>
      </c>
      <c r="H15" s="47" t="s">
        <v>106</v>
      </c>
      <c r="I15" s="47" t="s">
        <v>107</v>
      </c>
      <c r="J15" s="35" t="s">
        <v>97</v>
      </c>
      <c r="K15" s="47" t="s">
        <v>108</v>
      </c>
      <c r="L15" s="47" t="s">
        <v>184</v>
      </c>
      <c r="M15" s="48" t="s">
        <v>109</v>
      </c>
      <c r="N15" s="64" t="s">
        <v>110</v>
      </c>
      <c r="O15" s="23">
        <f>((217.5*27)+(50*2*27))*8*4</f>
        <v>274320</v>
      </c>
      <c r="P15" s="80">
        <v>0.02</v>
      </c>
      <c r="Q15" s="81">
        <v>0.01</v>
      </c>
      <c r="R15" s="81">
        <v>0.01</v>
      </c>
      <c r="S15" s="25">
        <f t="shared" si="0"/>
        <v>263347.20000000001</v>
      </c>
      <c r="T15" s="36" t="s">
        <v>46</v>
      </c>
    </row>
    <row r="16" spans="1:22" ht="165.75" customHeight="1" x14ac:dyDescent="0.25">
      <c r="A16" s="54" t="s">
        <v>111</v>
      </c>
      <c r="B16" s="48" t="s">
        <v>112</v>
      </c>
      <c r="C16" s="55" t="s">
        <v>113</v>
      </c>
      <c r="D16" s="86">
        <v>0</v>
      </c>
      <c r="E16" s="50" t="s">
        <v>114</v>
      </c>
      <c r="F16" s="48" t="s">
        <v>115</v>
      </c>
      <c r="G16" s="48" t="s">
        <v>116</v>
      </c>
      <c r="H16" s="48" t="s">
        <v>117</v>
      </c>
      <c r="I16" s="48" t="s">
        <v>118</v>
      </c>
      <c r="J16" s="54" t="s">
        <v>65</v>
      </c>
      <c r="K16" s="48" t="s">
        <v>119</v>
      </c>
      <c r="L16" s="48" t="s">
        <v>120</v>
      </c>
      <c r="M16" s="48" t="s">
        <v>121</v>
      </c>
      <c r="N16" s="22" t="s">
        <v>122</v>
      </c>
      <c r="O16" s="23">
        <f>(51.01+11018)*2263</f>
        <v>25049169.629999999</v>
      </c>
      <c r="P16" s="80">
        <v>0.01</v>
      </c>
      <c r="Q16" s="81">
        <v>0.01</v>
      </c>
      <c r="R16" s="81">
        <v>0.05</v>
      </c>
      <c r="S16" s="25">
        <f t="shared" si="0"/>
        <v>23295727.755899999</v>
      </c>
      <c r="T16" s="37" t="s">
        <v>46</v>
      </c>
    </row>
    <row r="17" spans="1:20" ht="128.25" customHeight="1" x14ac:dyDescent="0.25">
      <c r="A17" s="54" t="s">
        <v>123</v>
      </c>
      <c r="B17" s="48" t="s">
        <v>124</v>
      </c>
      <c r="C17" s="55" t="s">
        <v>125</v>
      </c>
      <c r="D17" s="86">
        <v>0</v>
      </c>
      <c r="E17" s="50" t="s">
        <v>126</v>
      </c>
      <c r="F17" s="48" t="s">
        <v>127</v>
      </c>
      <c r="G17" s="48" t="s">
        <v>128</v>
      </c>
      <c r="H17" s="48" t="s">
        <v>129</v>
      </c>
      <c r="I17" s="48" t="s">
        <v>130</v>
      </c>
      <c r="J17" s="54" t="s">
        <v>131</v>
      </c>
      <c r="K17" s="48" t="s">
        <v>132</v>
      </c>
      <c r="L17" s="61" t="s">
        <v>133</v>
      </c>
      <c r="M17" s="48" t="s">
        <v>134</v>
      </c>
      <c r="N17" s="38" t="s">
        <v>135</v>
      </c>
      <c r="O17" s="23">
        <f>695*11</f>
        <v>7645</v>
      </c>
      <c r="P17" s="80">
        <v>0.02</v>
      </c>
      <c r="Q17" s="81">
        <v>0.05</v>
      </c>
      <c r="R17" s="81">
        <v>0.02</v>
      </c>
      <c r="S17" s="25">
        <f t="shared" si="0"/>
        <v>6956.95</v>
      </c>
      <c r="T17" s="37" t="s">
        <v>46</v>
      </c>
    </row>
    <row r="18" spans="1:20" ht="114.95" customHeight="1" x14ac:dyDescent="0.25">
      <c r="A18" s="54" t="s">
        <v>123</v>
      </c>
      <c r="B18" s="48" t="s">
        <v>136</v>
      </c>
      <c r="C18" s="48" t="s">
        <v>137</v>
      </c>
      <c r="D18" s="85">
        <v>0</v>
      </c>
      <c r="E18" s="56" t="s">
        <v>138</v>
      </c>
      <c r="F18" s="48" t="s">
        <v>139</v>
      </c>
      <c r="G18" s="48" t="s">
        <v>140</v>
      </c>
      <c r="H18" s="48" t="s">
        <v>129</v>
      </c>
      <c r="I18" s="48" t="s">
        <v>130</v>
      </c>
      <c r="J18" s="54" t="s">
        <v>131</v>
      </c>
      <c r="K18" s="48" t="s">
        <v>141</v>
      </c>
      <c r="L18" s="48" t="s">
        <v>142</v>
      </c>
      <c r="M18" s="48" t="s">
        <v>134</v>
      </c>
      <c r="N18" s="38" t="s">
        <v>143</v>
      </c>
      <c r="O18" s="23">
        <f>597*11</f>
        <v>6567</v>
      </c>
      <c r="P18" s="80">
        <v>0.02</v>
      </c>
      <c r="Q18" s="81">
        <v>0.05</v>
      </c>
      <c r="R18" s="81">
        <v>0.02</v>
      </c>
      <c r="S18" s="25">
        <f t="shared" si="0"/>
        <v>5975.97</v>
      </c>
      <c r="T18" s="37" t="s">
        <v>46</v>
      </c>
    </row>
    <row r="19" spans="1:20" ht="165" customHeight="1" x14ac:dyDescent="0.25">
      <c r="A19" s="54" t="s">
        <v>144</v>
      </c>
      <c r="B19" s="48" t="s">
        <v>145</v>
      </c>
      <c r="C19" s="55" t="s">
        <v>146</v>
      </c>
      <c r="D19" s="43">
        <f>(165000+90000)*8</f>
        <v>2040000</v>
      </c>
      <c r="E19" s="57" t="s">
        <v>147</v>
      </c>
      <c r="F19" s="48" t="s">
        <v>148</v>
      </c>
      <c r="G19" s="48" t="s">
        <v>149</v>
      </c>
      <c r="H19" s="48" t="s">
        <v>150</v>
      </c>
      <c r="I19" s="48" t="s">
        <v>151</v>
      </c>
      <c r="J19" s="54" t="s">
        <v>131</v>
      </c>
      <c r="K19" s="48" t="s">
        <v>152</v>
      </c>
      <c r="L19" s="61" t="s">
        <v>153</v>
      </c>
      <c r="M19" s="48" t="s">
        <v>154</v>
      </c>
      <c r="N19" s="24" t="s">
        <v>155</v>
      </c>
      <c r="O19" s="23">
        <f>(9211*10*7)</f>
        <v>644770</v>
      </c>
      <c r="P19" s="80">
        <v>0.02</v>
      </c>
      <c r="Q19" s="81">
        <v>0.05</v>
      </c>
      <c r="R19" s="81">
        <v>0.01</v>
      </c>
      <c r="S19" s="25">
        <f t="shared" si="0"/>
        <v>593188.4</v>
      </c>
      <c r="T19" s="37" t="s">
        <v>46</v>
      </c>
    </row>
    <row r="20" spans="1:20" ht="186" customHeight="1" x14ac:dyDescent="0.25">
      <c r="A20" s="54" t="s">
        <v>156</v>
      </c>
      <c r="B20" s="48" t="s">
        <v>157</v>
      </c>
      <c r="C20" s="55" t="s">
        <v>158</v>
      </c>
      <c r="D20" s="23">
        <f>((200000*3)+230000)*8</f>
        <v>6640000</v>
      </c>
      <c r="E20" s="57" t="s">
        <v>159</v>
      </c>
      <c r="F20" s="48" t="s">
        <v>160</v>
      </c>
      <c r="G20" s="48" t="s">
        <v>161</v>
      </c>
      <c r="H20" s="48" t="s">
        <v>162</v>
      </c>
      <c r="I20" s="48" t="s">
        <v>163</v>
      </c>
      <c r="J20" s="54" t="s">
        <v>164</v>
      </c>
      <c r="K20" s="39" t="s">
        <v>165</v>
      </c>
      <c r="L20" s="98" t="s">
        <v>166</v>
      </c>
      <c r="M20" s="46" t="s">
        <v>167</v>
      </c>
      <c r="N20" s="22" t="s">
        <v>168</v>
      </c>
      <c r="O20" s="23">
        <f>(165000+90000)*8</f>
        <v>2040000</v>
      </c>
      <c r="P20" s="80">
        <v>0.01</v>
      </c>
      <c r="Q20" s="81">
        <v>0.01</v>
      </c>
      <c r="R20" s="87">
        <v>0.01</v>
      </c>
      <c r="S20" s="25">
        <f t="shared" si="0"/>
        <v>1978800</v>
      </c>
      <c r="T20" s="40" t="s">
        <v>46</v>
      </c>
    </row>
    <row r="21" spans="1:20" ht="227.25" customHeight="1" x14ac:dyDescent="0.25">
      <c r="A21" s="58" t="s">
        <v>169</v>
      </c>
      <c r="B21" s="46" t="s">
        <v>170</v>
      </c>
      <c r="C21" s="46" t="s">
        <v>171</v>
      </c>
      <c r="D21" s="88">
        <v>0</v>
      </c>
      <c r="E21" s="59" t="s">
        <v>172</v>
      </c>
      <c r="F21" s="46" t="s">
        <v>173</v>
      </c>
      <c r="G21" s="46" t="s">
        <v>174</v>
      </c>
      <c r="H21" s="46" t="s">
        <v>175</v>
      </c>
      <c r="I21" s="46" t="s">
        <v>176</v>
      </c>
      <c r="J21" s="58" t="s">
        <v>65</v>
      </c>
      <c r="K21" s="46" t="s">
        <v>177</v>
      </c>
      <c r="L21" s="60" t="s">
        <v>178</v>
      </c>
      <c r="M21" s="41" t="s">
        <v>179</v>
      </c>
      <c r="N21" s="42" t="s">
        <v>180</v>
      </c>
      <c r="O21" s="43">
        <f>26000*65</f>
        <v>1690000</v>
      </c>
      <c r="P21" s="89">
        <v>0.01</v>
      </c>
      <c r="Q21" s="90">
        <v>0.01</v>
      </c>
      <c r="R21" s="91">
        <v>0.02</v>
      </c>
      <c r="S21" s="25">
        <f t="shared" si="0"/>
        <v>1622400</v>
      </c>
      <c r="T21" s="21" t="s">
        <v>46</v>
      </c>
    </row>
    <row r="22" spans="1:20" s="10" customFormat="1" ht="15.75" customHeight="1" x14ac:dyDescent="0.25">
      <c r="A22" s="92" t="s">
        <v>181</v>
      </c>
      <c r="B22" s="93"/>
      <c r="C22" s="94"/>
      <c r="D22" s="44">
        <f>SUM(D11:D21)</f>
        <v>13309744</v>
      </c>
      <c r="E22" s="104"/>
      <c r="F22" s="105"/>
      <c r="G22" s="105"/>
      <c r="H22" s="105"/>
      <c r="I22" s="105"/>
      <c r="J22" s="105"/>
      <c r="K22" s="105"/>
      <c r="L22" s="105"/>
      <c r="M22" s="105"/>
      <c r="N22" s="105"/>
      <c r="O22" s="95">
        <f>SUM(O11:O21)</f>
        <v>34731709.390000001</v>
      </c>
      <c r="P22" s="96"/>
      <c r="Q22" s="96"/>
      <c r="R22" s="96"/>
      <c r="S22" s="97">
        <f>SUM(S11:S21)</f>
        <v>32337736.525499996</v>
      </c>
      <c r="T22" s="45">
        <f>S22/D22</f>
        <v>2.4296287385767896</v>
      </c>
    </row>
    <row r="23" spans="1:20" ht="15" customHeight="1" x14ac:dyDescent="0.25">
      <c r="A23" s="7"/>
      <c r="B23" s="5"/>
      <c r="E23" s="5"/>
      <c r="F23" s="5"/>
      <c r="G23" s="5"/>
      <c r="H23" s="8"/>
      <c r="I23" s="5"/>
      <c r="J23" s="5"/>
      <c r="K23" s="5"/>
      <c r="L23" s="5"/>
      <c r="M23" s="5"/>
      <c r="N23" s="5"/>
      <c r="O23" s="5"/>
      <c r="P23" s="5"/>
      <c r="Q23" s="5"/>
      <c r="R23" s="5"/>
      <c r="S23" s="1"/>
      <c r="T23" s="15"/>
    </row>
    <row r="24" spans="1:20" ht="15" customHeight="1" x14ac:dyDescent="0.25">
      <c r="A24" s="7"/>
      <c r="B24" s="5"/>
      <c r="E24" s="5"/>
      <c r="F24" s="5"/>
      <c r="G24" s="5"/>
      <c r="H24" s="5"/>
      <c r="I24" s="5"/>
      <c r="J24" s="5"/>
      <c r="K24" s="5"/>
      <c r="L24" s="5"/>
      <c r="M24" s="5"/>
      <c r="N24" s="5"/>
      <c r="O24" s="5"/>
      <c r="P24" s="5"/>
      <c r="Q24" s="5"/>
      <c r="R24" s="5"/>
      <c r="S24" s="1"/>
      <c r="T24" s="67" t="s">
        <v>46</v>
      </c>
    </row>
    <row r="25" spans="1:20" ht="15" customHeight="1" x14ac:dyDescent="0.25">
      <c r="A25" s="7"/>
      <c r="B25" s="5"/>
      <c r="E25" s="5"/>
      <c r="F25" s="5"/>
      <c r="G25" s="5"/>
      <c r="H25" s="5"/>
      <c r="I25" s="5"/>
      <c r="J25" s="5"/>
      <c r="K25" s="5"/>
      <c r="L25" s="5"/>
      <c r="M25" s="5"/>
      <c r="N25" s="5"/>
      <c r="O25" s="5"/>
      <c r="P25" s="5"/>
      <c r="Q25" s="5"/>
      <c r="R25" s="5"/>
      <c r="S25" s="1"/>
      <c r="T25" s="67"/>
    </row>
    <row r="26" spans="1:20" ht="15" customHeight="1" x14ac:dyDescent="0.25">
      <c r="A26" s="7"/>
      <c r="B26" s="5"/>
      <c r="C26" s="5"/>
      <c r="D26" s="12"/>
      <c r="E26" s="5"/>
      <c r="F26" s="5"/>
      <c r="G26" s="5"/>
      <c r="H26" s="5"/>
      <c r="I26" s="5"/>
      <c r="J26" s="5"/>
      <c r="K26" s="5"/>
      <c r="L26" s="5"/>
      <c r="M26" s="5"/>
      <c r="N26" s="5"/>
      <c r="O26" s="5"/>
      <c r="P26" s="5"/>
      <c r="Q26" s="5"/>
      <c r="R26" s="5"/>
      <c r="S26" s="1"/>
      <c r="T26" s="67" t="s">
        <v>46</v>
      </c>
    </row>
    <row r="27" spans="1:20" ht="15" customHeight="1" x14ac:dyDescent="0.25">
      <c r="A27" s="7"/>
      <c r="B27" s="5"/>
      <c r="E27" s="5"/>
      <c r="F27" s="5"/>
      <c r="G27" s="5"/>
      <c r="H27" s="5"/>
      <c r="I27" s="5"/>
      <c r="J27" s="5"/>
      <c r="K27" s="5"/>
      <c r="L27" s="5"/>
      <c r="M27" s="5"/>
      <c r="N27" s="5"/>
      <c r="O27" s="5"/>
      <c r="P27" s="5"/>
      <c r="Q27" s="5"/>
      <c r="R27" s="5"/>
      <c r="S27" s="1"/>
      <c r="T27" s="67" t="s">
        <v>46</v>
      </c>
    </row>
    <row r="28" spans="1:20" ht="15" customHeight="1" x14ac:dyDescent="0.25">
      <c r="A28" s="7"/>
      <c r="B28" s="5"/>
      <c r="C28" s="5"/>
      <c r="D28" s="5"/>
      <c r="E28" s="5"/>
      <c r="F28" s="5"/>
      <c r="G28" s="5"/>
      <c r="H28" s="5"/>
      <c r="I28" s="5"/>
      <c r="J28" s="5"/>
      <c r="K28" s="5"/>
      <c r="L28" s="5"/>
      <c r="M28" s="5"/>
      <c r="N28" s="5"/>
      <c r="O28" s="5"/>
      <c r="P28" s="5"/>
      <c r="Q28" s="5"/>
      <c r="R28" s="5"/>
      <c r="S28" s="1"/>
      <c r="T28" s="67" t="s">
        <v>46</v>
      </c>
    </row>
    <row r="29" spans="1:20" ht="15" customHeight="1" x14ac:dyDescent="0.25">
      <c r="A29" s="7"/>
      <c r="B29" s="5"/>
      <c r="C29" s="5"/>
      <c r="D29" s="5"/>
      <c r="E29" s="5"/>
      <c r="F29" s="5"/>
      <c r="G29" s="5"/>
      <c r="H29" s="5"/>
      <c r="I29" s="5"/>
      <c r="J29" s="5"/>
      <c r="K29" s="5"/>
      <c r="L29" s="5"/>
      <c r="M29" s="5"/>
      <c r="N29" s="5"/>
      <c r="O29" s="5"/>
      <c r="P29" s="5"/>
      <c r="Q29" s="5"/>
      <c r="R29" s="5"/>
      <c r="S29" s="1"/>
      <c r="T29" s="67" t="s">
        <v>46</v>
      </c>
    </row>
    <row r="30" spans="1:20" ht="15" customHeight="1" x14ac:dyDescent="0.25">
      <c r="A30" s="7"/>
      <c r="B30" s="5"/>
      <c r="C30" s="5"/>
      <c r="D30" s="5"/>
      <c r="E30" s="5"/>
      <c r="F30" s="5"/>
      <c r="G30" s="5"/>
      <c r="H30" s="5"/>
      <c r="I30" s="5"/>
      <c r="J30" s="5"/>
      <c r="K30" s="5"/>
      <c r="L30" s="5"/>
      <c r="M30" s="5"/>
      <c r="N30" s="5"/>
      <c r="O30" s="5"/>
      <c r="P30" s="5"/>
      <c r="Q30" s="5"/>
      <c r="R30" s="5"/>
      <c r="S30" s="1"/>
      <c r="T30" s="67"/>
    </row>
    <row r="31" spans="1:20" ht="15" customHeight="1" x14ac:dyDescent="0.25">
      <c r="A31" s="7"/>
      <c r="B31" s="5"/>
      <c r="C31" s="9"/>
      <c r="D31" s="13"/>
      <c r="E31" s="5"/>
      <c r="F31" s="5"/>
      <c r="G31" s="5"/>
      <c r="H31" s="5"/>
      <c r="I31" s="5"/>
      <c r="J31" s="5"/>
      <c r="K31" s="5"/>
      <c r="L31" s="5"/>
      <c r="M31" s="5"/>
      <c r="N31" s="5"/>
      <c r="O31" s="5"/>
      <c r="P31" s="5"/>
      <c r="Q31" s="5"/>
      <c r="R31" s="5"/>
      <c r="S31" s="1"/>
      <c r="T31" s="1"/>
    </row>
    <row r="32" spans="1:20" ht="15" customHeight="1" x14ac:dyDescent="0.25">
      <c r="A32" s="7"/>
      <c r="B32" s="5"/>
      <c r="C32" s="5"/>
      <c r="D32" s="14"/>
      <c r="E32" s="5"/>
      <c r="F32" s="5"/>
      <c r="G32" s="5"/>
      <c r="H32" s="5"/>
      <c r="I32" s="5"/>
      <c r="J32" s="5"/>
      <c r="K32" s="5"/>
      <c r="L32" s="5"/>
      <c r="M32" s="5"/>
      <c r="N32" s="5"/>
      <c r="O32" s="5"/>
      <c r="P32" s="5"/>
      <c r="Q32" s="5"/>
      <c r="R32" s="5"/>
      <c r="S32" s="1"/>
      <c r="T32" s="1"/>
    </row>
    <row r="33" spans="1:20" ht="15" customHeight="1" x14ac:dyDescent="0.25">
      <c r="A33" s="7"/>
      <c r="B33" s="5"/>
      <c r="C33" s="5"/>
      <c r="D33" s="13"/>
      <c r="E33" s="5"/>
      <c r="F33" s="5"/>
      <c r="G33" s="5"/>
      <c r="H33" s="5"/>
      <c r="I33" s="5"/>
      <c r="J33" s="5"/>
      <c r="K33" s="5"/>
      <c r="L33" s="5"/>
      <c r="M33" s="5"/>
      <c r="N33" s="5"/>
      <c r="O33" s="5"/>
      <c r="P33" s="5"/>
      <c r="Q33" s="5"/>
      <c r="R33" s="5"/>
      <c r="S33" s="1"/>
      <c r="T33" s="1"/>
    </row>
    <row r="34" spans="1:20" x14ac:dyDescent="0.25">
      <c r="A34" s="5"/>
      <c r="B34" s="5"/>
      <c r="C34" s="5"/>
      <c r="D34" s="16"/>
      <c r="E34" s="5"/>
      <c r="F34" s="5"/>
      <c r="G34" s="5"/>
      <c r="H34" s="5"/>
      <c r="I34" s="5"/>
      <c r="J34" s="5"/>
      <c r="K34" s="5"/>
      <c r="L34" s="5"/>
      <c r="M34" s="5"/>
      <c r="N34" s="5"/>
      <c r="O34" s="5"/>
      <c r="P34" s="5"/>
      <c r="Q34" s="5"/>
      <c r="R34" s="5"/>
      <c r="S34" s="1"/>
      <c r="T34" s="1"/>
    </row>
  </sheetData>
  <mergeCells count="20">
    <mergeCell ref="R1:S1"/>
    <mergeCell ref="R2:S2"/>
    <mergeCell ref="L3:Q3"/>
    <mergeCell ref="C7:D7"/>
    <mergeCell ref="B4:D4"/>
    <mergeCell ref="E4:J4"/>
    <mergeCell ref="A6:B6"/>
    <mergeCell ref="C6:F6"/>
    <mergeCell ref="G6:M6"/>
    <mergeCell ref="B1:Q1"/>
    <mergeCell ref="B3:D3"/>
    <mergeCell ref="E3:J3"/>
    <mergeCell ref="B2:Q2"/>
    <mergeCell ref="R3:S3"/>
    <mergeCell ref="L4:Q4"/>
    <mergeCell ref="R4:S4"/>
    <mergeCell ref="G7:M7"/>
    <mergeCell ref="P6:S6"/>
    <mergeCell ref="E22:N22"/>
    <mergeCell ref="A3:A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27EA2843A9C5409C9888B4A5F59020" ma:contentTypeVersion="10" ma:contentTypeDescription="Create a new document." ma:contentTypeScope="" ma:versionID="46bddb3c27097f2273973cc42a6d0295">
  <xsd:schema xmlns:xsd="http://www.w3.org/2001/XMLSchema" xmlns:xs="http://www.w3.org/2001/XMLSchema" xmlns:p="http://schemas.microsoft.com/office/2006/metadata/properties" xmlns:ns3="d5124302-10de-4186-aadf-6b99a43b392b" targetNamespace="http://schemas.microsoft.com/office/2006/metadata/properties" ma:root="true" ma:fieldsID="0954935e75bba7dd83120e44eea1056d" ns3:_="">
    <xsd:import namespace="d5124302-10de-4186-aadf-6b99a43b392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124302-10de-4186-aadf-6b99a43b39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02A1C5-13D5-4051-8A38-CD5853DDEB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124302-10de-4186-aadf-6b99a43b39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77C974-2EA6-4A5D-AC04-6F8ACCE0C5C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1CD29F4-05C2-44B6-9278-CF3132122E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Suresh</dc:creator>
  <cp:keywords/>
  <dc:description/>
  <cp:lastModifiedBy>Kalagnanam, Suresh</cp:lastModifiedBy>
  <cp:revision/>
  <dcterms:created xsi:type="dcterms:W3CDTF">2013-09-30T17:31:31Z</dcterms:created>
  <dcterms:modified xsi:type="dcterms:W3CDTF">2024-03-10T22:51:41Z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0x0101005927EA2843A9C5409C9888B4A5F59020</vt:lpwstr>
  </property>
</Properties>
</file>